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97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0" i="1" l="1"/>
  <c r="N90" i="1"/>
  <c r="L90" i="1"/>
  <c r="I90" i="1"/>
  <c r="D90" i="1"/>
  <c r="D92" i="1" s="1"/>
  <c r="O87" i="1"/>
  <c r="N87" i="1"/>
  <c r="M87" i="1"/>
  <c r="M90" i="1" s="1"/>
  <c r="L87" i="1"/>
  <c r="J87" i="1"/>
  <c r="J90" i="1" s="1"/>
  <c r="I87" i="1"/>
  <c r="H87" i="1"/>
  <c r="H90" i="1" s="1"/>
  <c r="E87" i="1"/>
  <c r="E90" i="1" s="1"/>
  <c r="G85" i="1"/>
  <c r="G87" i="1" s="1"/>
  <c r="F85" i="1"/>
  <c r="F87" i="1" s="1"/>
  <c r="F90" i="1" s="1"/>
  <c r="K84" i="1"/>
  <c r="K87" i="1" s="1"/>
  <c r="N83" i="1"/>
  <c r="N82" i="1"/>
  <c r="K82" i="1"/>
  <c r="G82" i="1"/>
  <c r="G79" i="1"/>
  <c r="L69" i="1"/>
  <c r="D69" i="1"/>
  <c r="O67" i="1"/>
  <c r="N67" i="1"/>
  <c r="M67" i="1"/>
  <c r="M69" i="1" s="1"/>
  <c r="M76" i="1" s="1"/>
  <c r="L67" i="1"/>
  <c r="J67" i="1"/>
  <c r="I67" i="1"/>
  <c r="H67" i="1"/>
  <c r="G67" i="1"/>
  <c r="F67" i="1"/>
  <c r="E67" i="1"/>
  <c r="E69" i="1" s="1"/>
  <c r="E76" i="1" s="1"/>
  <c r="D67" i="1"/>
  <c r="K65" i="1"/>
  <c r="K67" i="1" s="1"/>
  <c r="K69" i="1" s="1"/>
  <c r="G65" i="1"/>
  <c r="F64" i="1"/>
  <c r="J57" i="1"/>
  <c r="J56" i="1" s="1"/>
  <c r="J55" i="1" s="1"/>
  <c r="J54" i="1" s="1"/>
  <c r="J53" i="1" s="1"/>
  <c r="J69" i="1" s="1"/>
  <c r="H57" i="1"/>
  <c r="H56" i="1"/>
  <c r="H55" i="1" s="1"/>
  <c r="H54" i="1" s="1"/>
  <c r="H53" i="1" s="1"/>
  <c r="O49" i="1"/>
  <c r="O69" i="1" s="1"/>
  <c r="N49" i="1"/>
  <c r="N69" i="1" s="1"/>
  <c r="N76" i="1" s="1"/>
  <c r="M49" i="1"/>
  <c r="L49" i="1"/>
  <c r="K49" i="1"/>
  <c r="J49" i="1"/>
  <c r="H49" i="1"/>
  <c r="G49" i="1"/>
  <c r="G69" i="1" s="1"/>
  <c r="F49" i="1"/>
  <c r="F69" i="1" s="1"/>
  <c r="F76" i="1" s="1"/>
  <c r="E49" i="1"/>
  <c r="D49" i="1"/>
  <c r="O48" i="1"/>
  <c r="N48" i="1"/>
  <c r="M48" i="1"/>
  <c r="L48" i="1"/>
  <c r="K48" i="1"/>
  <c r="J48" i="1"/>
  <c r="H48" i="1"/>
  <c r="G48" i="1"/>
  <c r="F48" i="1"/>
  <c r="E48" i="1"/>
  <c r="D48" i="1"/>
  <c r="I47" i="1"/>
  <c r="I42" i="1"/>
  <c r="I48" i="1" s="1"/>
  <c r="O26" i="1"/>
  <c r="N26" i="1"/>
  <c r="M26" i="1"/>
  <c r="L26" i="1"/>
  <c r="K26" i="1"/>
  <c r="K76" i="1" s="1"/>
  <c r="J26" i="1"/>
  <c r="I26" i="1"/>
  <c r="H26" i="1"/>
  <c r="G26" i="1"/>
  <c r="F26" i="1"/>
  <c r="E26" i="1"/>
  <c r="D26" i="1"/>
  <c r="O13" i="1"/>
  <c r="N13" i="1"/>
  <c r="M13" i="1"/>
  <c r="L13" i="1"/>
  <c r="L76" i="1" s="1"/>
  <c r="K13" i="1"/>
  <c r="J13" i="1"/>
  <c r="H13" i="1"/>
  <c r="G13" i="1"/>
  <c r="G76" i="1" s="1"/>
  <c r="F13" i="1"/>
  <c r="E13" i="1"/>
  <c r="D13" i="1"/>
  <c r="D76" i="1" s="1"/>
  <c r="I5" i="1"/>
  <c r="I13" i="1" s="1"/>
  <c r="E5" i="1"/>
  <c r="I76" i="1" l="1"/>
  <c r="H69" i="1"/>
  <c r="H76" i="1" s="1"/>
  <c r="H92" i="1" s="1"/>
  <c r="F92" i="1"/>
  <c r="O76" i="1"/>
  <c r="G90" i="1"/>
  <c r="G92" i="1" s="1"/>
  <c r="E92" i="1"/>
  <c r="I92" i="1"/>
  <c r="K90" i="1"/>
  <c r="K92" i="1" s="1"/>
  <c r="L92" i="1"/>
  <c r="J76" i="1"/>
  <c r="J92" i="1"/>
  <c r="N92" i="1"/>
  <c r="I49" i="1"/>
  <c r="I69" i="1" s="1"/>
</calcChain>
</file>

<file path=xl/comments1.xml><?xml version="1.0" encoding="utf-8"?>
<comments xmlns="http://schemas.openxmlformats.org/spreadsheetml/2006/main">
  <authors>
    <author>JC Weber</author>
  </authors>
  <commentList>
    <comment ref="G65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Netline invoice 808,80 CHF included</t>
        </r>
      </text>
    </comment>
    <comment ref="I76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Logger Depreciation of CHF 4670.- and Financial Cost of CHF 445,90 NOT INCLUDED</t>
        </r>
      </text>
    </comment>
    <comment ref="H82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LINDE OPEN: 500
Worlds 2012: 5000
Womens AX Europ: 2000
GB CH: 1000
LUXGSM WBT: 1000
Tochigi: 1000
Junior Worlds: 2000</t>
        </r>
      </text>
    </comment>
    <comment ref="J82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AX Europeans Spain: 3000
Gordon Bennet France: 1000
Linde Open Stuttgart: 500
Tochigi: 1000
LUXGSM WBT: 1000</t>
        </r>
      </text>
    </comment>
    <comment ref="L82" authorId="0">
      <text>
        <r>
          <rPr>
            <b/>
            <sz val="9"/>
            <color indexed="81"/>
            <rFont val="Tahoma"/>
            <family val="2"/>
          </rPr>
          <t xml:space="preserve">JC Weber:
AX Worlds Brazil: 5000.-
AX Worlds Women Poland: 2500.-
GB2014 Vichy: 1500.-
Tochigi: 1000.-
1 CAT1 suppl.: 1000.-
1 CAT2: 500.-
</t>
        </r>
      </text>
    </comment>
    <comment ref="N82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AX Junior European: 1500
GB 2015 France: 1500
AX Worlds: 5250
AX Womens Worlds: 1500
AX Junior Worlds: 1500
GB France 2016:: 1500
</t>
        </r>
      </text>
    </comment>
    <comment ref="G85" authorId="0">
      <text>
        <r>
          <rPr>
            <b/>
            <sz val="9"/>
            <color indexed="81"/>
            <rFont val="Tahoma"/>
            <family val="2"/>
          </rPr>
          <t>JC Weber:</t>
        </r>
        <r>
          <rPr>
            <sz val="9"/>
            <color indexed="81"/>
            <rFont val="Tahoma"/>
            <family val="2"/>
          </rPr>
          <t xml:space="preserve">
including unpaid 2011 invoices 
Spain: 3000 Euro
Netherlands: 1000 Euro
</t>
        </r>
      </text>
    </comment>
  </commentList>
</comments>
</file>

<file path=xl/sharedStrings.xml><?xml version="1.0" encoding="utf-8"?>
<sst xmlns="http://schemas.openxmlformats.org/spreadsheetml/2006/main" count="99" uniqueCount="75">
  <si>
    <t>Budget</t>
  </si>
  <si>
    <t>Actual</t>
  </si>
  <si>
    <t>Expenses Budget for Year to 31st December</t>
  </si>
  <si>
    <t>FAI Accounting Line</t>
  </si>
  <si>
    <t>Bureau</t>
  </si>
  <si>
    <t>President</t>
  </si>
  <si>
    <t>CIA President Travel</t>
  </si>
  <si>
    <t>FAI General Conference</t>
  </si>
  <si>
    <t>Secretary</t>
  </si>
  <si>
    <t>operating expenses</t>
  </si>
  <si>
    <t>CIA Conference expenses 2012</t>
  </si>
  <si>
    <t>CIA Conference expenses 2013</t>
  </si>
  <si>
    <t>CIA Conference expenses 2014</t>
  </si>
  <si>
    <t>CIA Conference expenses 2015</t>
  </si>
  <si>
    <t>Conference Expenses travel/room</t>
  </si>
  <si>
    <t>Total Bureau</t>
  </si>
  <si>
    <t>FAI Representation</t>
  </si>
  <si>
    <t>Europe Air Sports</t>
  </si>
  <si>
    <t>meeting &amp; operating expenses</t>
  </si>
  <si>
    <t>CASI</t>
  </si>
  <si>
    <t>FAI Environmental Commission</t>
  </si>
  <si>
    <t>CIMP Representatives</t>
  </si>
  <si>
    <t>CANS Representative</t>
  </si>
  <si>
    <t>Total FAI Representation</t>
  </si>
  <si>
    <t>Subcommittees &amp; WG</t>
  </si>
  <si>
    <t>EDS</t>
  </si>
  <si>
    <t>Competitors SC</t>
  </si>
  <si>
    <t>Jury Board</t>
  </si>
  <si>
    <t>Officials SC</t>
  </si>
  <si>
    <t>Public and Media Relations SC</t>
  </si>
  <si>
    <t xml:space="preserve">Youth Camp subsidy </t>
  </si>
  <si>
    <t>Merchandise &amp; Products</t>
  </si>
  <si>
    <t xml:space="preserve"> - CIA Championship Medals</t>
  </si>
  <si>
    <t xml:space="preserve"> - FAI Championship Medals</t>
  </si>
  <si>
    <t xml:space="preserve"> - Flags</t>
  </si>
  <si>
    <t xml:space="preserve"> - Diplomas</t>
  </si>
  <si>
    <t xml:space="preserve"> - Engraving</t>
  </si>
  <si>
    <t xml:space="preserve"> - Shipping event packs</t>
  </si>
  <si>
    <t xml:space="preserve"> - Merchandise for sale/award</t>
  </si>
  <si>
    <t>Subtotal Merchandise &amp; Products</t>
  </si>
  <si>
    <t>Subtotal Public and Media Rel. SC</t>
  </si>
  <si>
    <t>Records Review SC</t>
  </si>
  <si>
    <t>Rules SC</t>
  </si>
  <si>
    <t>AX WG</t>
  </si>
  <si>
    <t>AA WG</t>
  </si>
  <si>
    <t>BX/BA WG</t>
  </si>
  <si>
    <t>SC WG</t>
  </si>
  <si>
    <t>Safety &amp; Education SC</t>
  </si>
  <si>
    <t>WAG</t>
  </si>
  <si>
    <t>New Technology SC</t>
  </si>
  <si>
    <t>CIA Loggers aquisition</t>
  </si>
  <si>
    <t>CIA Loggers operations</t>
  </si>
  <si>
    <t>CIA Loggers depreciation</t>
  </si>
  <si>
    <t>Subtotal New Technology SC</t>
  </si>
  <si>
    <t>Total SCs and WGs</t>
  </si>
  <si>
    <t>Other CIA Financial Committments</t>
  </si>
  <si>
    <t>2008 BX Worlds compensation fund</t>
  </si>
  <si>
    <t>-</t>
  </si>
  <si>
    <t>Event Deposit refunds</t>
  </si>
  <si>
    <t>CIA Expenses Total</t>
  </si>
  <si>
    <t>Revenue Budget for Year to 31st December</t>
  </si>
  <si>
    <t>Donations</t>
  </si>
  <si>
    <t>Media Rights</t>
  </si>
  <si>
    <t>.</t>
  </si>
  <si>
    <t>Merchandise Sales</t>
  </si>
  <si>
    <t>Sanction Fees</t>
  </si>
  <si>
    <t>Event Deposits</t>
  </si>
  <si>
    <t>Logger Rental</t>
  </si>
  <si>
    <t>Logger Rights</t>
  </si>
  <si>
    <t>Logger Royalties</t>
  </si>
  <si>
    <t>Total Logger Revenue</t>
  </si>
  <si>
    <t>Protest fees</t>
  </si>
  <si>
    <t>CIA Conference 2007 Invoice Abu Dhabi</t>
  </si>
  <si>
    <t>CIA Revenue Total</t>
  </si>
  <si>
    <t xml:space="preserve">SUMMARY (Revenue minus Expenses)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</si>
</sst>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CHF]_-;\-* #,##0.00\ [$CHF]_-;_-* &quot;-&quot;??\ [$CHF]_-;_-@_-"/>
  </numFmts>
  <fonts count="1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9C0006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99">
    <xf numFmtId="0" fontId="0" fillId="0" borderId="0" xfId="0"/>
    <xf numFmtId="164" fontId="3" fillId="3" borderId="1" xfId="2" applyNumberFormat="1" applyFont="1" applyBorder="1" applyAlignment="1">
      <alignment vertical="center"/>
    </xf>
    <xf numFmtId="164" fontId="3" fillId="3" borderId="1" xfId="2" applyNumberFormat="1" applyFont="1" applyBorder="1"/>
    <xf numFmtId="164" fontId="2" fillId="3" borderId="1" xfId="2" applyNumberFormat="1" applyFont="1" applyBorder="1"/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4" borderId="1" xfId="0" applyNumberFormat="1" applyFont="1" applyFill="1" applyBorder="1"/>
    <xf numFmtId="164" fontId="0" fillId="5" borderId="1" xfId="0" applyNumberFormat="1" applyFont="1" applyFill="1" applyBorder="1"/>
    <xf numFmtId="164" fontId="0" fillId="0" borderId="1" xfId="0" applyNumberFormat="1" applyFont="1" applyFill="1" applyBorder="1"/>
    <xf numFmtId="0" fontId="0" fillId="0" borderId="0" xfId="0" applyFont="1"/>
    <xf numFmtId="0" fontId="0" fillId="0" borderId="1" xfId="0" applyFont="1" applyBorder="1" applyAlignment="1">
      <alignment horizontal="left" wrapText="1"/>
    </xf>
    <xf numFmtId="164" fontId="9" fillId="4" borderId="1" xfId="0" applyNumberFormat="1" applyFont="1" applyFill="1" applyBorder="1"/>
    <xf numFmtId="164" fontId="9" fillId="5" borderId="1" xfId="0" applyNumberFormat="1" applyFont="1" applyFill="1" applyBorder="1"/>
    <xf numFmtId="164" fontId="9" fillId="0" borderId="1" xfId="0" applyNumberFormat="1" applyFont="1" applyFill="1" applyBorder="1"/>
    <xf numFmtId="164" fontId="1" fillId="0" borderId="1" xfId="1" applyNumberFormat="1" applyFon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left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vertical="center"/>
    </xf>
    <xf numFmtId="164" fontId="7" fillId="5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0" fillId="0" borderId="1" xfId="0" applyFont="1" applyBorder="1" applyAlignment="1">
      <alignment horizontal="left" wrapText="1"/>
    </xf>
    <xf numFmtId="0" fontId="0" fillId="0" borderId="0" xfId="0" applyFont="1" applyFill="1"/>
    <xf numFmtId="164" fontId="0" fillId="5" borderId="1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/>
    <xf numFmtId="164" fontId="7" fillId="5" borderId="1" xfId="0" applyNumberFormat="1" applyFont="1" applyFill="1" applyBorder="1"/>
    <xf numFmtId="164" fontId="7" fillId="0" borderId="1" xfId="0" applyNumberFormat="1" applyFont="1" applyFill="1" applyBorder="1"/>
    <xf numFmtId="0" fontId="9" fillId="0" borderId="1" xfId="0" applyFont="1" applyBorder="1" applyAlignment="1">
      <alignment horizontal="left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64" fontId="11" fillId="4" borderId="1" xfId="0" applyNumberFormat="1" applyFont="1" applyFill="1" applyBorder="1"/>
    <xf numFmtId="0" fontId="12" fillId="0" borderId="1" xfId="0" applyFont="1" applyBorder="1"/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center" wrapText="1"/>
    </xf>
    <xf numFmtId="0" fontId="12" fillId="0" borderId="0" xfId="0" applyFont="1"/>
    <xf numFmtId="0" fontId="7" fillId="0" borderId="1" xfId="0" applyFont="1" applyBorder="1" applyAlignment="1">
      <alignment horizontal="right"/>
    </xf>
    <xf numFmtId="0" fontId="9" fillId="0" borderId="0" xfId="0" applyFont="1"/>
    <xf numFmtId="164" fontId="13" fillId="3" borderId="1" xfId="2" applyNumberFormat="1" applyFont="1" applyBorder="1"/>
    <xf numFmtId="164" fontId="14" fillId="5" borderId="1" xfId="0" applyNumberFormat="1" applyFont="1" applyFill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64" fontId="15" fillId="3" borderId="1" xfId="2" applyNumberFormat="1" applyFont="1" applyBorder="1" applyAlignment="1">
      <alignment vertical="center"/>
    </xf>
    <xf numFmtId="0" fontId="7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4" borderId="1" xfId="0" applyNumberFormat="1" applyFont="1" applyFill="1" applyBorder="1"/>
    <xf numFmtId="164" fontId="8" fillId="5" borderId="1" xfId="0" applyNumberFormat="1" applyFont="1" applyFill="1" applyBorder="1"/>
    <xf numFmtId="164" fontId="8" fillId="0" borderId="1" xfId="0" applyNumberFormat="1" applyFont="1" applyFill="1" applyBorder="1"/>
    <xf numFmtId="0" fontId="8" fillId="0" borderId="0" xfId="0" applyFont="1"/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164" fontId="11" fillId="5" borderId="1" xfId="0" applyNumberFormat="1" applyFont="1" applyFill="1" applyBorder="1"/>
    <xf numFmtId="164" fontId="11" fillId="0" borderId="1" xfId="0" applyNumberFormat="1" applyFont="1" applyFill="1" applyBorder="1"/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left" vertical="center"/>
    </xf>
    <xf numFmtId="164" fontId="6" fillId="5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2"/>
  <sheetViews>
    <sheetView tabSelected="1" zoomScaleNormal="100" workbookViewId="0">
      <selection activeCell="B2" sqref="B2"/>
    </sheetView>
  </sheetViews>
  <sheetFormatPr defaultRowHeight="14.4" x14ac:dyDescent="0.3"/>
  <cols>
    <col min="1" max="1" width="34.6640625" style="97" customWidth="1"/>
    <col min="2" max="2" width="33.88671875" style="24" customWidth="1"/>
    <col min="3" max="3" width="16.44140625" style="98" customWidth="1"/>
    <col min="4" max="5" width="16.6640625" style="45" hidden="1" customWidth="1"/>
    <col min="6" max="7" width="16.6640625" style="24" hidden="1" customWidth="1"/>
    <col min="8" max="9" width="16.6640625" style="45" hidden="1" customWidth="1"/>
    <col min="10" max="15" width="16.6640625" style="45" customWidth="1"/>
    <col min="16" max="256" width="8.88671875" style="24"/>
    <col min="257" max="257" width="34.6640625" style="24" customWidth="1"/>
    <col min="258" max="258" width="33.88671875" style="24" customWidth="1"/>
    <col min="259" max="259" width="16.44140625" style="24" customWidth="1"/>
    <col min="260" max="271" width="16.6640625" style="24" customWidth="1"/>
    <col min="272" max="512" width="8.88671875" style="24"/>
    <col min="513" max="513" width="34.6640625" style="24" customWidth="1"/>
    <col min="514" max="514" width="33.88671875" style="24" customWidth="1"/>
    <col min="515" max="515" width="16.44140625" style="24" customWidth="1"/>
    <col min="516" max="527" width="16.6640625" style="24" customWidth="1"/>
    <col min="528" max="768" width="8.88671875" style="24"/>
    <col min="769" max="769" width="34.6640625" style="24" customWidth="1"/>
    <col min="770" max="770" width="33.88671875" style="24" customWidth="1"/>
    <col min="771" max="771" width="16.44140625" style="24" customWidth="1"/>
    <col min="772" max="783" width="16.6640625" style="24" customWidth="1"/>
    <col min="784" max="1024" width="8.88671875" style="24"/>
    <col min="1025" max="1025" width="34.6640625" style="24" customWidth="1"/>
    <col min="1026" max="1026" width="33.88671875" style="24" customWidth="1"/>
    <col min="1027" max="1027" width="16.44140625" style="24" customWidth="1"/>
    <col min="1028" max="1039" width="16.6640625" style="24" customWidth="1"/>
    <col min="1040" max="1280" width="8.88671875" style="24"/>
    <col min="1281" max="1281" width="34.6640625" style="24" customWidth="1"/>
    <col min="1282" max="1282" width="33.88671875" style="24" customWidth="1"/>
    <col min="1283" max="1283" width="16.44140625" style="24" customWidth="1"/>
    <col min="1284" max="1295" width="16.6640625" style="24" customWidth="1"/>
    <col min="1296" max="1536" width="8.88671875" style="24"/>
    <col min="1537" max="1537" width="34.6640625" style="24" customWidth="1"/>
    <col min="1538" max="1538" width="33.88671875" style="24" customWidth="1"/>
    <col min="1539" max="1539" width="16.44140625" style="24" customWidth="1"/>
    <col min="1540" max="1551" width="16.6640625" style="24" customWidth="1"/>
    <col min="1552" max="1792" width="8.88671875" style="24"/>
    <col min="1793" max="1793" width="34.6640625" style="24" customWidth="1"/>
    <col min="1794" max="1794" width="33.88671875" style="24" customWidth="1"/>
    <col min="1795" max="1795" width="16.44140625" style="24" customWidth="1"/>
    <col min="1796" max="1807" width="16.6640625" style="24" customWidth="1"/>
    <col min="1808" max="2048" width="8.88671875" style="24"/>
    <col min="2049" max="2049" width="34.6640625" style="24" customWidth="1"/>
    <col min="2050" max="2050" width="33.88671875" style="24" customWidth="1"/>
    <col min="2051" max="2051" width="16.44140625" style="24" customWidth="1"/>
    <col min="2052" max="2063" width="16.6640625" style="24" customWidth="1"/>
    <col min="2064" max="2304" width="8.88671875" style="24"/>
    <col min="2305" max="2305" width="34.6640625" style="24" customWidth="1"/>
    <col min="2306" max="2306" width="33.88671875" style="24" customWidth="1"/>
    <col min="2307" max="2307" width="16.44140625" style="24" customWidth="1"/>
    <col min="2308" max="2319" width="16.6640625" style="24" customWidth="1"/>
    <col min="2320" max="2560" width="8.88671875" style="24"/>
    <col min="2561" max="2561" width="34.6640625" style="24" customWidth="1"/>
    <col min="2562" max="2562" width="33.88671875" style="24" customWidth="1"/>
    <col min="2563" max="2563" width="16.44140625" style="24" customWidth="1"/>
    <col min="2564" max="2575" width="16.6640625" style="24" customWidth="1"/>
    <col min="2576" max="2816" width="8.88671875" style="24"/>
    <col min="2817" max="2817" width="34.6640625" style="24" customWidth="1"/>
    <col min="2818" max="2818" width="33.88671875" style="24" customWidth="1"/>
    <col min="2819" max="2819" width="16.44140625" style="24" customWidth="1"/>
    <col min="2820" max="2831" width="16.6640625" style="24" customWidth="1"/>
    <col min="2832" max="3072" width="8.88671875" style="24"/>
    <col min="3073" max="3073" width="34.6640625" style="24" customWidth="1"/>
    <col min="3074" max="3074" width="33.88671875" style="24" customWidth="1"/>
    <col min="3075" max="3075" width="16.44140625" style="24" customWidth="1"/>
    <col min="3076" max="3087" width="16.6640625" style="24" customWidth="1"/>
    <col min="3088" max="3328" width="8.88671875" style="24"/>
    <col min="3329" max="3329" width="34.6640625" style="24" customWidth="1"/>
    <col min="3330" max="3330" width="33.88671875" style="24" customWidth="1"/>
    <col min="3331" max="3331" width="16.44140625" style="24" customWidth="1"/>
    <col min="3332" max="3343" width="16.6640625" style="24" customWidth="1"/>
    <col min="3344" max="3584" width="8.88671875" style="24"/>
    <col min="3585" max="3585" width="34.6640625" style="24" customWidth="1"/>
    <col min="3586" max="3586" width="33.88671875" style="24" customWidth="1"/>
    <col min="3587" max="3587" width="16.44140625" style="24" customWidth="1"/>
    <col min="3588" max="3599" width="16.6640625" style="24" customWidth="1"/>
    <col min="3600" max="3840" width="8.88671875" style="24"/>
    <col min="3841" max="3841" width="34.6640625" style="24" customWidth="1"/>
    <col min="3842" max="3842" width="33.88671875" style="24" customWidth="1"/>
    <col min="3843" max="3843" width="16.44140625" style="24" customWidth="1"/>
    <col min="3844" max="3855" width="16.6640625" style="24" customWidth="1"/>
    <col min="3856" max="4096" width="8.88671875" style="24"/>
    <col min="4097" max="4097" width="34.6640625" style="24" customWidth="1"/>
    <col min="4098" max="4098" width="33.88671875" style="24" customWidth="1"/>
    <col min="4099" max="4099" width="16.44140625" style="24" customWidth="1"/>
    <col min="4100" max="4111" width="16.6640625" style="24" customWidth="1"/>
    <col min="4112" max="4352" width="8.88671875" style="24"/>
    <col min="4353" max="4353" width="34.6640625" style="24" customWidth="1"/>
    <col min="4354" max="4354" width="33.88671875" style="24" customWidth="1"/>
    <col min="4355" max="4355" width="16.44140625" style="24" customWidth="1"/>
    <col min="4356" max="4367" width="16.6640625" style="24" customWidth="1"/>
    <col min="4368" max="4608" width="8.88671875" style="24"/>
    <col min="4609" max="4609" width="34.6640625" style="24" customWidth="1"/>
    <col min="4610" max="4610" width="33.88671875" style="24" customWidth="1"/>
    <col min="4611" max="4611" width="16.44140625" style="24" customWidth="1"/>
    <col min="4612" max="4623" width="16.6640625" style="24" customWidth="1"/>
    <col min="4624" max="4864" width="8.88671875" style="24"/>
    <col min="4865" max="4865" width="34.6640625" style="24" customWidth="1"/>
    <col min="4866" max="4866" width="33.88671875" style="24" customWidth="1"/>
    <col min="4867" max="4867" width="16.44140625" style="24" customWidth="1"/>
    <col min="4868" max="4879" width="16.6640625" style="24" customWidth="1"/>
    <col min="4880" max="5120" width="8.88671875" style="24"/>
    <col min="5121" max="5121" width="34.6640625" style="24" customWidth="1"/>
    <col min="5122" max="5122" width="33.88671875" style="24" customWidth="1"/>
    <col min="5123" max="5123" width="16.44140625" style="24" customWidth="1"/>
    <col min="5124" max="5135" width="16.6640625" style="24" customWidth="1"/>
    <col min="5136" max="5376" width="8.88671875" style="24"/>
    <col min="5377" max="5377" width="34.6640625" style="24" customWidth="1"/>
    <col min="5378" max="5378" width="33.88671875" style="24" customWidth="1"/>
    <col min="5379" max="5379" width="16.44140625" style="24" customWidth="1"/>
    <col min="5380" max="5391" width="16.6640625" style="24" customWidth="1"/>
    <col min="5392" max="5632" width="8.88671875" style="24"/>
    <col min="5633" max="5633" width="34.6640625" style="24" customWidth="1"/>
    <col min="5634" max="5634" width="33.88671875" style="24" customWidth="1"/>
    <col min="5635" max="5635" width="16.44140625" style="24" customWidth="1"/>
    <col min="5636" max="5647" width="16.6640625" style="24" customWidth="1"/>
    <col min="5648" max="5888" width="8.88671875" style="24"/>
    <col min="5889" max="5889" width="34.6640625" style="24" customWidth="1"/>
    <col min="5890" max="5890" width="33.88671875" style="24" customWidth="1"/>
    <col min="5891" max="5891" width="16.44140625" style="24" customWidth="1"/>
    <col min="5892" max="5903" width="16.6640625" style="24" customWidth="1"/>
    <col min="5904" max="6144" width="8.88671875" style="24"/>
    <col min="6145" max="6145" width="34.6640625" style="24" customWidth="1"/>
    <col min="6146" max="6146" width="33.88671875" style="24" customWidth="1"/>
    <col min="6147" max="6147" width="16.44140625" style="24" customWidth="1"/>
    <col min="6148" max="6159" width="16.6640625" style="24" customWidth="1"/>
    <col min="6160" max="6400" width="8.88671875" style="24"/>
    <col min="6401" max="6401" width="34.6640625" style="24" customWidth="1"/>
    <col min="6402" max="6402" width="33.88671875" style="24" customWidth="1"/>
    <col min="6403" max="6403" width="16.44140625" style="24" customWidth="1"/>
    <col min="6404" max="6415" width="16.6640625" style="24" customWidth="1"/>
    <col min="6416" max="6656" width="8.88671875" style="24"/>
    <col min="6657" max="6657" width="34.6640625" style="24" customWidth="1"/>
    <col min="6658" max="6658" width="33.88671875" style="24" customWidth="1"/>
    <col min="6659" max="6659" width="16.44140625" style="24" customWidth="1"/>
    <col min="6660" max="6671" width="16.6640625" style="24" customWidth="1"/>
    <col min="6672" max="6912" width="8.88671875" style="24"/>
    <col min="6913" max="6913" width="34.6640625" style="24" customWidth="1"/>
    <col min="6914" max="6914" width="33.88671875" style="24" customWidth="1"/>
    <col min="6915" max="6915" width="16.44140625" style="24" customWidth="1"/>
    <col min="6916" max="6927" width="16.6640625" style="24" customWidth="1"/>
    <col min="6928" max="7168" width="8.88671875" style="24"/>
    <col min="7169" max="7169" width="34.6640625" style="24" customWidth="1"/>
    <col min="7170" max="7170" width="33.88671875" style="24" customWidth="1"/>
    <col min="7171" max="7171" width="16.44140625" style="24" customWidth="1"/>
    <col min="7172" max="7183" width="16.6640625" style="24" customWidth="1"/>
    <col min="7184" max="7424" width="8.88671875" style="24"/>
    <col min="7425" max="7425" width="34.6640625" style="24" customWidth="1"/>
    <col min="7426" max="7426" width="33.88671875" style="24" customWidth="1"/>
    <col min="7427" max="7427" width="16.44140625" style="24" customWidth="1"/>
    <col min="7428" max="7439" width="16.6640625" style="24" customWidth="1"/>
    <col min="7440" max="7680" width="8.88671875" style="24"/>
    <col min="7681" max="7681" width="34.6640625" style="24" customWidth="1"/>
    <col min="7682" max="7682" width="33.88671875" style="24" customWidth="1"/>
    <col min="7683" max="7683" width="16.44140625" style="24" customWidth="1"/>
    <col min="7684" max="7695" width="16.6640625" style="24" customWidth="1"/>
    <col min="7696" max="7936" width="8.88671875" style="24"/>
    <col min="7937" max="7937" width="34.6640625" style="24" customWidth="1"/>
    <col min="7938" max="7938" width="33.88671875" style="24" customWidth="1"/>
    <col min="7939" max="7939" width="16.44140625" style="24" customWidth="1"/>
    <col min="7940" max="7951" width="16.6640625" style="24" customWidth="1"/>
    <col min="7952" max="8192" width="8.88671875" style="24"/>
    <col min="8193" max="8193" width="34.6640625" style="24" customWidth="1"/>
    <col min="8194" max="8194" width="33.88671875" style="24" customWidth="1"/>
    <col min="8195" max="8195" width="16.44140625" style="24" customWidth="1"/>
    <col min="8196" max="8207" width="16.6640625" style="24" customWidth="1"/>
    <col min="8208" max="8448" width="8.88671875" style="24"/>
    <col min="8449" max="8449" width="34.6640625" style="24" customWidth="1"/>
    <col min="8450" max="8450" width="33.88671875" style="24" customWidth="1"/>
    <col min="8451" max="8451" width="16.44140625" style="24" customWidth="1"/>
    <col min="8452" max="8463" width="16.6640625" style="24" customWidth="1"/>
    <col min="8464" max="8704" width="8.88671875" style="24"/>
    <col min="8705" max="8705" width="34.6640625" style="24" customWidth="1"/>
    <col min="8706" max="8706" width="33.88671875" style="24" customWidth="1"/>
    <col min="8707" max="8707" width="16.44140625" style="24" customWidth="1"/>
    <col min="8708" max="8719" width="16.6640625" style="24" customWidth="1"/>
    <col min="8720" max="8960" width="8.88671875" style="24"/>
    <col min="8961" max="8961" width="34.6640625" style="24" customWidth="1"/>
    <col min="8962" max="8962" width="33.88671875" style="24" customWidth="1"/>
    <col min="8963" max="8963" width="16.44140625" style="24" customWidth="1"/>
    <col min="8964" max="8975" width="16.6640625" style="24" customWidth="1"/>
    <col min="8976" max="9216" width="8.88671875" style="24"/>
    <col min="9217" max="9217" width="34.6640625" style="24" customWidth="1"/>
    <col min="9218" max="9218" width="33.88671875" style="24" customWidth="1"/>
    <col min="9219" max="9219" width="16.44140625" style="24" customWidth="1"/>
    <col min="9220" max="9231" width="16.6640625" style="24" customWidth="1"/>
    <col min="9232" max="9472" width="8.88671875" style="24"/>
    <col min="9473" max="9473" width="34.6640625" style="24" customWidth="1"/>
    <col min="9474" max="9474" width="33.88671875" style="24" customWidth="1"/>
    <col min="9475" max="9475" width="16.44140625" style="24" customWidth="1"/>
    <col min="9476" max="9487" width="16.6640625" style="24" customWidth="1"/>
    <col min="9488" max="9728" width="8.88671875" style="24"/>
    <col min="9729" max="9729" width="34.6640625" style="24" customWidth="1"/>
    <col min="9730" max="9730" width="33.88671875" style="24" customWidth="1"/>
    <col min="9731" max="9731" width="16.44140625" style="24" customWidth="1"/>
    <col min="9732" max="9743" width="16.6640625" style="24" customWidth="1"/>
    <col min="9744" max="9984" width="8.88671875" style="24"/>
    <col min="9985" max="9985" width="34.6640625" style="24" customWidth="1"/>
    <col min="9986" max="9986" width="33.88671875" style="24" customWidth="1"/>
    <col min="9987" max="9987" width="16.44140625" style="24" customWidth="1"/>
    <col min="9988" max="9999" width="16.6640625" style="24" customWidth="1"/>
    <col min="10000" max="10240" width="8.88671875" style="24"/>
    <col min="10241" max="10241" width="34.6640625" style="24" customWidth="1"/>
    <col min="10242" max="10242" width="33.88671875" style="24" customWidth="1"/>
    <col min="10243" max="10243" width="16.44140625" style="24" customWidth="1"/>
    <col min="10244" max="10255" width="16.6640625" style="24" customWidth="1"/>
    <col min="10256" max="10496" width="8.88671875" style="24"/>
    <col min="10497" max="10497" width="34.6640625" style="24" customWidth="1"/>
    <col min="10498" max="10498" width="33.88671875" style="24" customWidth="1"/>
    <col min="10499" max="10499" width="16.44140625" style="24" customWidth="1"/>
    <col min="10500" max="10511" width="16.6640625" style="24" customWidth="1"/>
    <col min="10512" max="10752" width="8.88671875" style="24"/>
    <col min="10753" max="10753" width="34.6640625" style="24" customWidth="1"/>
    <col min="10754" max="10754" width="33.88671875" style="24" customWidth="1"/>
    <col min="10755" max="10755" width="16.44140625" style="24" customWidth="1"/>
    <col min="10756" max="10767" width="16.6640625" style="24" customWidth="1"/>
    <col min="10768" max="11008" width="8.88671875" style="24"/>
    <col min="11009" max="11009" width="34.6640625" style="24" customWidth="1"/>
    <col min="11010" max="11010" width="33.88671875" style="24" customWidth="1"/>
    <col min="11011" max="11011" width="16.44140625" style="24" customWidth="1"/>
    <col min="11012" max="11023" width="16.6640625" style="24" customWidth="1"/>
    <col min="11024" max="11264" width="8.88671875" style="24"/>
    <col min="11265" max="11265" width="34.6640625" style="24" customWidth="1"/>
    <col min="11266" max="11266" width="33.88671875" style="24" customWidth="1"/>
    <col min="11267" max="11267" width="16.44140625" style="24" customWidth="1"/>
    <col min="11268" max="11279" width="16.6640625" style="24" customWidth="1"/>
    <col min="11280" max="11520" width="8.88671875" style="24"/>
    <col min="11521" max="11521" width="34.6640625" style="24" customWidth="1"/>
    <col min="11522" max="11522" width="33.88671875" style="24" customWidth="1"/>
    <col min="11523" max="11523" width="16.44140625" style="24" customWidth="1"/>
    <col min="11524" max="11535" width="16.6640625" style="24" customWidth="1"/>
    <col min="11536" max="11776" width="8.88671875" style="24"/>
    <col min="11777" max="11777" width="34.6640625" style="24" customWidth="1"/>
    <col min="11778" max="11778" width="33.88671875" style="24" customWidth="1"/>
    <col min="11779" max="11779" width="16.44140625" style="24" customWidth="1"/>
    <col min="11780" max="11791" width="16.6640625" style="24" customWidth="1"/>
    <col min="11792" max="12032" width="8.88671875" style="24"/>
    <col min="12033" max="12033" width="34.6640625" style="24" customWidth="1"/>
    <col min="12034" max="12034" width="33.88671875" style="24" customWidth="1"/>
    <col min="12035" max="12035" width="16.44140625" style="24" customWidth="1"/>
    <col min="12036" max="12047" width="16.6640625" style="24" customWidth="1"/>
    <col min="12048" max="12288" width="8.88671875" style="24"/>
    <col min="12289" max="12289" width="34.6640625" style="24" customWidth="1"/>
    <col min="12290" max="12290" width="33.88671875" style="24" customWidth="1"/>
    <col min="12291" max="12291" width="16.44140625" style="24" customWidth="1"/>
    <col min="12292" max="12303" width="16.6640625" style="24" customWidth="1"/>
    <col min="12304" max="12544" width="8.88671875" style="24"/>
    <col min="12545" max="12545" width="34.6640625" style="24" customWidth="1"/>
    <col min="12546" max="12546" width="33.88671875" style="24" customWidth="1"/>
    <col min="12547" max="12547" width="16.44140625" style="24" customWidth="1"/>
    <col min="12548" max="12559" width="16.6640625" style="24" customWidth="1"/>
    <col min="12560" max="12800" width="8.88671875" style="24"/>
    <col min="12801" max="12801" width="34.6640625" style="24" customWidth="1"/>
    <col min="12802" max="12802" width="33.88671875" style="24" customWidth="1"/>
    <col min="12803" max="12803" width="16.44140625" style="24" customWidth="1"/>
    <col min="12804" max="12815" width="16.6640625" style="24" customWidth="1"/>
    <col min="12816" max="13056" width="8.88671875" style="24"/>
    <col min="13057" max="13057" width="34.6640625" style="24" customWidth="1"/>
    <col min="13058" max="13058" width="33.88671875" style="24" customWidth="1"/>
    <col min="13059" max="13059" width="16.44140625" style="24" customWidth="1"/>
    <col min="13060" max="13071" width="16.6640625" style="24" customWidth="1"/>
    <col min="13072" max="13312" width="8.88671875" style="24"/>
    <col min="13313" max="13313" width="34.6640625" style="24" customWidth="1"/>
    <col min="13314" max="13314" width="33.88671875" style="24" customWidth="1"/>
    <col min="13315" max="13315" width="16.44140625" style="24" customWidth="1"/>
    <col min="13316" max="13327" width="16.6640625" style="24" customWidth="1"/>
    <col min="13328" max="13568" width="8.88671875" style="24"/>
    <col min="13569" max="13569" width="34.6640625" style="24" customWidth="1"/>
    <col min="13570" max="13570" width="33.88671875" style="24" customWidth="1"/>
    <col min="13571" max="13571" width="16.44140625" style="24" customWidth="1"/>
    <col min="13572" max="13583" width="16.6640625" style="24" customWidth="1"/>
    <col min="13584" max="13824" width="8.88671875" style="24"/>
    <col min="13825" max="13825" width="34.6640625" style="24" customWidth="1"/>
    <col min="13826" max="13826" width="33.88671875" style="24" customWidth="1"/>
    <col min="13827" max="13827" width="16.44140625" style="24" customWidth="1"/>
    <col min="13828" max="13839" width="16.6640625" style="24" customWidth="1"/>
    <col min="13840" max="14080" width="8.88671875" style="24"/>
    <col min="14081" max="14081" width="34.6640625" style="24" customWidth="1"/>
    <col min="14082" max="14082" width="33.88671875" style="24" customWidth="1"/>
    <col min="14083" max="14083" width="16.44140625" style="24" customWidth="1"/>
    <col min="14084" max="14095" width="16.6640625" style="24" customWidth="1"/>
    <col min="14096" max="14336" width="8.88671875" style="24"/>
    <col min="14337" max="14337" width="34.6640625" style="24" customWidth="1"/>
    <col min="14338" max="14338" width="33.88671875" style="24" customWidth="1"/>
    <col min="14339" max="14339" width="16.44140625" style="24" customWidth="1"/>
    <col min="14340" max="14351" width="16.6640625" style="24" customWidth="1"/>
    <col min="14352" max="14592" width="8.88671875" style="24"/>
    <col min="14593" max="14593" width="34.6640625" style="24" customWidth="1"/>
    <col min="14594" max="14594" width="33.88671875" style="24" customWidth="1"/>
    <col min="14595" max="14595" width="16.44140625" style="24" customWidth="1"/>
    <col min="14596" max="14607" width="16.6640625" style="24" customWidth="1"/>
    <col min="14608" max="14848" width="8.88671875" style="24"/>
    <col min="14849" max="14849" width="34.6640625" style="24" customWidth="1"/>
    <col min="14850" max="14850" width="33.88671875" style="24" customWidth="1"/>
    <col min="14851" max="14851" width="16.44140625" style="24" customWidth="1"/>
    <col min="14852" max="14863" width="16.6640625" style="24" customWidth="1"/>
    <col min="14864" max="15104" width="8.88671875" style="24"/>
    <col min="15105" max="15105" width="34.6640625" style="24" customWidth="1"/>
    <col min="15106" max="15106" width="33.88671875" style="24" customWidth="1"/>
    <col min="15107" max="15107" width="16.44140625" style="24" customWidth="1"/>
    <col min="15108" max="15119" width="16.6640625" style="24" customWidth="1"/>
    <col min="15120" max="15360" width="8.88671875" style="24"/>
    <col min="15361" max="15361" width="34.6640625" style="24" customWidth="1"/>
    <col min="15362" max="15362" width="33.88671875" style="24" customWidth="1"/>
    <col min="15363" max="15363" width="16.44140625" style="24" customWidth="1"/>
    <col min="15364" max="15375" width="16.6640625" style="24" customWidth="1"/>
    <col min="15376" max="15616" width="8.88671875" style="24"/>
    <col min="15617" max="15617" width="34.6640625" style="24" customWidth="1"/>
    <col min="15618" max="15618" width="33.88671875" style="24" customWidth="1"/>
    <col min="15619" max="15619" width="16.44140625" style="24" customWidth="1"/>
    <col min="15620" max="15631" width="16.6640625" style="24" customWidth="1"/>
    <col min="15632" max="15872" width="8.88671875" style="24"/>
    <col min="15873" max="15873" width="34.6640625" style="24" customWidth="1"/>
    <col min="15874" max="15874" width="33.88671875" style="24" customWidth="1"/>
    <col min="15875" max="15875" width="16.44140625" style="24" customWidth="1"/>
    <col min="15876" max="15887" width="16.6640625" style="24" customWidth="1"/>
    <col min="15888" max="16128" width="8.88671875" style="24"/>
    <col min="16129" max="16129" width="34.6640625" style="24" customWidth="1"/>
    <col min="16130" max="16130" width="33.88671875" style="24" customWidth="1"/>
    <col min="16131" max="16131" width="16.44140625" style="24" customWidth="1"/>
    <col min="16132" max="16143" width="16.6640625" style="24" customWidth="1"/>
    <col min="16144" max="16384" width="8.88671875" style="24"/>
  </cols>
  <sheetData>
    <row r="1" spans="1:15" s="10" customFormat="1" ht="13.8" x14ac:dyDescent="0.3">
      <c r="A1" s="4"/>
      <c r="B1" s="5"/>
      <c r="C1" s="6"/>
      <c r="D1" s="7" t="s">
        <v>0</v>
      </c>
      <c r="E1" s="7" t="s">
        <v>1</v>
      </c>
      <c r="F1" s="8" t="s">
        <v>0</v>
      </c>
      <c r="G1" s="8" t="s">
        <v>1</v>
      </c>
      <c r="H1" s="9" t="s">
        <v>0</v>
      </c>
      <c r="I1" s="9" t="s">
        <v>1</v>
      </c>
      <c r="J1" s="8" t="s">
        <v>0</v>
      </c>
      <c r="K1" s="8" t="s">
        <v>1</v>
      </c>
      <c r="L1" s="9" t="s">
        <v>0</v>
      </c>
      <c r="M1" s="9" t="s">
        <v>1</v>
      </c>
      <c r="N1" s="8" t="s">
        <v>0</v>
      </c>
      <c r="O1" s="8" t="s">
        <v>1</v>
      </c>
    </row>
    <row r="2" spans="1:15" s="17" customFormat="1" ht="27.6" x14ac:dyDescent="0.3">
      <c r="A2" s="11" t="s">
        <v>2</v>
      </c>
      <c r="B2" s="12"/>
      <c r="C2" s="13" t="s">
        <v>3</v>
      </c>
      <c r="D2" s="14">
        <v>2010</v>
      </c>
      <c r="E2" s="14">
        <v>2010</v>
      </c>
      <c r="F2" s="15">
        <v>2011</v>
      </c>
      <c r="G2" s="15">
        <v>2011</v>
      </c>
      <c r="H2" s="16">
        <v>2012</v>
      </c>
      <c r="I2" s="16">
        <v>2012</v>
      </c>
      <c r="J2" s="15">
        <v>2013</v>
      </c>
      <c r="K2" s="15">
        <v>2013</v>
      </c>
      <c r="L2" s="16">
        <v>2014</v>
      </c>
      <c r="M2" s="16">
        <v>2014</v>
      </c>
      <c r="N2" s="15">
        <v>2015</v>
      </c>
      <c r="O2" s="15">
        <v>2015</v>
      </c>
    </row>
    <row r="3" spans="1:15" x14ac:dyDescent="0.3">
      <c r="A3" s="18" t="s">
        <v>4</v>
      </c>
      <c r="B3" s="19"/>
      <c r="C3" s="20"/>
      <c r="D3" s="21"/>
      <c r="E3" s="21"/>
      <c r="F3" s="22"/>
      <c r="G3" s="22"/>
      <c r="H3" s="23"/>
      <c r="I3" s="23"/>
      <c r="J3" s="22"/>
      <c r="K3" s="22"/>
      <c r="L3" s="23"/>
      <c r="M3" s="23"/>
      <c r="N3" s="22"/>
      <c r="O3" s="22"/>
    </row>
    <row r="4" spans="1:15" x14ac:dyDescent="0.3">
      <c r="A4" s="18"/>
      <c r="B4" s="19"/>
      <c r="C4" s="20"/>
      <c r="D4" s="21"/>
      <c r="E4" s="21"/>
      <c r="F4" s="22"/>
      <c r="G4" s="22"/>
      <c r="H4" s="23"/>
      <c r="I4" s="23"/>
      <c r="J4" s="22"/>
      <c r="K4" s="22"/>
      <c r="L4" s="23"/>
      <c r="M4" s="23"/>
      <c r="N4" s="22"/>
      <c r="O4" s="22"/>
    </row>
    <row r="5" spans="1:15" x14ac:dyDescent="0.3">
      <c r="A5" s="25" t="s">
        <v>5</v>
      </c>
      <c r="B5" s="19" t="s">
        <v>6</v>
      </c>
      <c r="C5" s="20">
        <v>621100</v>
      </c>
      <c r="D5" s="26">
        <v>1000</v>
      </c>
      <c r="E5" s="26">
        <f>1929.2+275+708.4</f>
        <v>2912.6</v>
      </c>
      <c r="F5" s="27">
        <v>2500</v>
      </c>
      <c r="G5" s="22">
        <v>285</v>
      </c>
      <c r="H5" s="28">
        <v>0</v>
      </c>
      <c r="I5" s="28">
        <f>280+5+318.45</f>
        <v>603.45000000000005</v>
      </c>
      <c r="J5" s="27">
        <v>500</v>
      </c>
      <c r="K5" s="22">
        <v>704.05</v>
      </c>
      <c r="L5" s="29">
        <v>700</v>
      </c>
      <c r="M5" s="23"/>
      <c r="N5" s="22">
        <v>800</v>
      </c>
      <c r="O5" s="22"/>
    </row>
    <row r="6" spans="1:15" x14ac:dyDescent="0.3">
      <c r="A6" s="25"/>
      <c r="B6" s="19" t="s">
        <v>7</v>
      </c>
      <c r="C6" s="20">
        <v>620100</v>
      </c>
      <c r="D6" s="26">
        <v>2500</v>
      </c>
      <c r="E6" s="26">
        <v>1209.9000000000001</v>
      </c>
      <c r="F6" s="27">
        <v>2000</v>
      </c>
      <c r="G6" s="22">
        <v>1003.1</v>
      </c>
      <c r="H6" s="28">
        <v>2000</v>
      </c>
      <c r="I6" s="28">
        <v>1065.4000000000001</v>
      </c>
      <c r="J6" s="27">
        <v>2000</v>
      </c>
      <c r="K6" s="22">
        <v>2221.6</v>
      </c>
      <c r="L6" s="29">
        <v>2000</v>
      </c>
      <c r="M6" s="23"/>
      <c r="N6" s="22">
        <v>2500</v>
      </c>
      <c r="O6" s="22"/>
    </row>
    <row r="7" spans="1:15" x14ac:dyDescent="0.3">
      <c r="A7" s="25" t="s">
        <v>8</v>
      </c>
      <c r="B7" s="30" t="s">
        <v>9</v>
      </c>
      <c r="C7" s="31">
        <v>623000</v>
      </c>
      <c r="D7" s="26">
        <v>0</v>
      </c>
      <c r="E7" s="26">
        <v>0</v>
      </c>
      <c r="F7" s="27">
        <v>500</v>
      </c>
      <c r="G7" s="22"/>
      <c r="H7" s="28">
        <v>500</v>
      </c>
      <c r="I7" s="28"/>
      <c r="J7" s="27">
        <v>0</v>
      </c>
      <c r="K7" s="22">
        <v>0</v>
      </c>
      <c r="L7" s="28">
        <v>0</v>
      </c>
      <c r="M7" s="23"/>
      <c r="N7" s="22"/>
      <c r="O7" s="22"/>
    </row>
    <row r="8" spans="1:15" x14ac:dyDescent="0.3">
      <c r="A8" s="32"/>
      <c r="B8" s="33" t="s">
        <v>10</v>
      </c>
      <c r="C8" s="34">
        <v>622000</v>
      </c>
      <c r="D8" s="26">
        <v>0</v>
      </c>
      <c r="E8" s="26">
        <v>0</v>
      </c>
      <c r="F8" s="27">
        <v>0</v>
      </c>
      <c r="G8" s="27"/>
      <c r="H8" s="28">
        <v>0</v>
      </c>
      <c r="I8" s="28"/>
      <c r="J8" s="27">
        <v>0</v>
      </c>
      <c r="K8" s="27">
        <v>0</v>
      </c>
      <c r="L8" s="28">
        <v>0</v>
      </c>
      <c r="M8" s="28"/>
      <c r="N8" s="27"/>
      <c r="O8" s="27"/>
    </row>
    <row r="9" spans="1:15" x14ac:dyDescent="0.3">
      <c r="A9" s="32"/>
      <c r="B9" s="33" t="s">
        <v>11</v>
      </c>
      <c r="C9" s="34">
        <v>622000</v>
      </c>
      <c r="D9" s="26"/>
      <c r="E9" s="26"/>
      <c r="F9" s="27">
        <v>0</v>
      </c>
      <c r="G9" s="27"/>
      <c r="H9" s="28">
        <v>0</v>
      </c>
      <c r="I9" s="28"/>
      <c r="J9" s="27">
        <v>3000</v>
      </c>
      <c r="K9" s="27">
        <v>0</v>
      </c>
      <c r="L9" s="28">
        <v>0</v>
      </c>
      <c r="M9" s="28"/>
      <c r="N9" s="27"/>
      <c r="O9" s="27"/>
    </row>
    <row r="10" spans="1:15" x14ac:dyDescent="0.3">
      <c r="A10" s="32"/>
      <c r="B10" s="33" t="s">
        <v>12</v>
      </c>
      <c r="C10" s="34">
        <v>622000</v>
      </c>
      <c r="D10" s="26"/>
      <c r="E10" s="26"/>
      <c r="F10" s="27"/>
      <c r="G10" s="27"/>
      <c r="H10" s="28">
        <v>0</v>
      </c>
      <c r="I10" s="28">
        <v>0</v>
      </c>
      <c r="J10" s="27">
        <v>0</v>
      </c>
      <c r="K10" s="27">
        <v>0</v>
      </c>
      <c r="L10" s="29">
        <v>3000</v>
      </c>
      <c r="M10" s="28"/>
      <c r="N10" s="27"/>
      <c r="O10" s="27"/>
    </row>
    <row r="11" spans="1:15" x14ac:dyDescent="0.3">
      <c r="A11" s="32"/>
      <c r="B11" s="33" t="s">
        <v>13</v>
      </c>
      <c r="C11" s="34">
        <v>622000</v>
      </c>
      <c r="D11" s="26"/>
      <c r="E11" s="26"/>
      <c r="F11" s="27"/>
      <c r="G11" s="27"/>
      <c r="H11" s="28">
        <v>0</v>
      </c>
      <c r="I11" s="28">
        <v>0</v>
      </c>
      <c r="J11" s="27">
        <v>0</v>
      </c>
      <c r="K11" s="27">
        <v>0</v>
      </c>
      <c r="L11" s="29">
        <v>0</v>
      </c>
      <c r="M11" s="28">
        <v>0</v>
      </c>
      <c r="N11" s="27">
        <v>8500</v>
      </c>
      <c r="O11" s="27"/>
    </row>
    <row r="12" spans="1:15" x14ac:dyDescent="0.3">
      <c r="A12" s="25"/>
      <c r="B12" s="35" t="s">
        <v>14</v>
      </c>
      <c r="C12" s="36">
        <v>621100</v>
      </c>
      <c r="D12" s="26">
        <v>3500</v>
      </c>
      <c r="E12" s="26">
        <v>2441.42</v>
      </c>
      <c r="F12" s="27">
        <v>1000</v>
      </c>
      <c r="G12" s="27"/>
      <c r="H12" s="28">
        <v>2000</v>
      </c>
      <c r="I12" s="28"/>
      <c r="J12" s="27">
        <v>2000</v>
      </c>
      <c r="K12" s="27">
        <v>0</v>
      </c>
      <c r="L12" s="29">
        <v>2000</v>
      </c>
      <c r="M12" s="28"/>
      <c r="N12" s="27">
        <v>2800</v>
      </c>
      <c r="O12" s="27"/>
    </row>
    <row r="13" spans="1:15" s="43" customFormat="1" ht="24" customHeight="1" x14ac:dyDescent="0.3">
      <c r="A13" s="37" t="s">
        <v>15</v>
      </c>
      <c r="B13" s="38"/>
      <c r="C13" s="39"/>
      <c r="D13" s="40">
        <f t="shared" ref="D13:O13" si="0">SUM(D5:D12)</f>
        <v>7000</v>
      </c>
      <c r="E13" s="40">
        <f t="shared" si="0"/>
        <v>6563.92</v>
      </c>
      <c r="F13" s="41">
        <f t="shared" si="0"/>
        <v>6000</v>
      </c>
      <c r="G13" s="41">
        <f t="shared" si="0"/>
        <v>1288.0999999999999</v>
      </c>
      <c r="H13" s="42">
        <f t="shared" si="0"/>
        <v>4500</v>
      </c>
      <c r="I13" s="42">
        <f t="shared" si="0"/>
        <v>1668.8500000000001</v>
      </c>
      <c r="J13" s="1">
        <f t="shared" si="0"/>
        <v>7500</v>
      </c>
      <c r="K13" s="1">
        <f t="shared" si="0"/>
        <v>2925.6499999999996</v>
      </c>
      <c r="L13" s="1">
        <f t="shared" si="0"/>
        <v>7700</v>
      </c>
      <c r="M13" s="1">
        <f t="shared" si="0"/>
        <v>0</v>
      </c>
      <c r="N13" s="1">
        <f t="shared" si="0"/>
        <v>14600</v>
      </c>
      <c r="O13" s="1">
        <f t="shared" si="0"/>
        <v>0</v>
      </c>
    </row>
    <row r="14" spans="1:15" x14ac:dyDescent="0.3">
      <c r="A14" s="25"/>
      <c r="B14" s="19"/>
      <c r="C14" s="20"/>
      <c r="D14" s="21"/>
      <c r="E14" s="21"/>
      <c r="F14" s="22"/>
      <c r="G14" s="22"/>
      <c r="H14" s="23"/>
      <c r="I14" s="23"/>
      <c r="J14" s="22"/>
      <c r="K14" s="22"/>
      <c r="L14" s="23"/>
      <c r="M14" s="23"/>
      <c r="N14" s="22"/>
      <c r="O14" s="22"/>
    </row>
    <row r="15" spans="1:15" x14ac:dyDescent="0.3">
      <c r="A15" s="44" t="s">
        <v>16</v>
      </c>
      <c r="B15" s="19"/>
      <c r="C15" s="20"/>
      <c r="D15" s="21"/>
      <c r="E15" s="21"/>
      <c r="F15" s="22"/>
      <c r="G15" s="22"/>
      <c r="H15" s="23"/>
      <c r="I15" s="23"/>
      <c r="J15" s="22"/>
      <c r="K15" s="22"/>
      <c r="L15" s="23"/>
      <c r="M15" s="23"/>
      <c r="N15" s="22"/>
      <c r="O15" s="22"/>
    </row>
    <row r="16" spans="1:15" x14ac:dyDescent="0.3">
      <c r="A16" s="18"/>
      <c r="B16" s="19"/>
      <c r="C16" s="20"/>
      <c r="D16" s="21"/>
      <c r="E16" s="21"/>
      <c r="F16" s="22"/>
      <c r="G16" s="22"/>
      <c r="H16" s="23"/>
      <c r="I16" s="23"/>
      <c r="J16" s="22"/>
      <c r="K16" s="22"/>
      <c r="L16" s="23"/>
      <c r="M16" s="23"/>
      <c r="N16" s="22"/>
      <c r="O16" s="22"/>
    </row>
    <row r="17" spans="1:15" x14ac:dyDescent="0.3">
      <c r="A17" s="25" t="s">
        <v>17</v>
      </c>
      <c r="B17" s="30" t="s">
        <v>18</v>
      </c>
      <c r="C17" s="31">
        <v>604100</v>
      </c>
      <c r="D17" s="26">
        <v>1600</v>
      </c>
      <c r="E17" s="26">
        <v>0</v>
      </c>
      <c r="F17" s="22">
        <v>2000</v>
      </c>
      <c r="G17" s="22"/>
      <c r="H17" s="23">
        <v>2000</v>
      </c>
      <c r="I17" s="23"/>
      <c r="J17" s="22">
        <v>0</v>
      </c>
      <c r="K17" s="22"/>
      <c r="L17" s="23">
        <v>0</v>
      </c>
      <c r="M17" s="23"/>
      <c r="N17" s="22"/>
      <c r="O17" s="22"/>
    </row>
    <row r="18" spans="1:15" x14ac:dyDescent="0.3">
      <c r="A18" s="25"/>
      <c r="B18" s="30"/>
      <c r="C18" s="31"/>
      <c r="D18" s="26"/>
      <c r="E18" s="26"/>
      <c r="F18" s="22"/>
      <c r="G18" s="22"/>
      <c r="H18" s="23"/>
      <c r="I18" s="23"/>
      <c r="J18" s="22"/>
      <c r="K18" s="22"/>
      <c r="L18" s="23"/>
      <c r="M18" s="23"/>
      <c r="N18" s="22"/>
      <c r="O18" s="22"/>
    </row>
    <row r="19" spans="1:15" x14ac:dyDescent="0.3">
      <c r="A19" s="25" t="s">
        <v>19</v>
      </c>
      <c r="B19" s="30" t="s">
        <v>18</v>
      </c>
      <c r="C19" s="31">
        <v>622000</v>
      </c>
      <c r="D19" s="26">
        <v>0</v>
      </c>
      <c r="E19" s="26">
        <v>0</v>
      </c>
      <c r="F19" s="22">
        <v>0</v>
      </c>
      <c r="G19" s="22"/>
      <c r="H19" s="23">
        <v>0</v>
      </c>
      <c r="I19" s="23"/>
      <c r="J19" s="22">
        <v>0</v>
      </c>
      <c r="K19" s="22"/>
      <c r="L19" s="23">
        <v>0</v>
      </c>
      <c r="M19" s="23"/>
      <c r="N19" s="22"/>
      <c r="O19" s="22"/>
    </row>
    <row r="20" spans="1:15" x14ac:dyDescent="0.3">
      <c r="A20" s="25"/>
      <c r="B20" s="30"/>
      <c r="C20" s="31"/>
      <c r="D20" s="26"/>
      <c r="E20" s="26"/>
      <c r="F20" s="22"/>
      <c r="G20" s="22"/>
      <c r="H20" s="23"/>
      <c r="I20" s="23"/>
      <c r="J20" s="22"/>
      <c r="K20" s="22"/>
      <c r="L20" s="23"/>
      <c r="M20" s="23"/>
      <c r="N20" s="22"/>
      <c r="O20" s="22"/>
    </row>
    <row r="21" spans="1:15" x14ac:dyDescent="0.3">
      <c r="A21" s="25" t="s">
        <v>20</v>
      </c>
      <c r="B21" s="30" t="s">
        <v>18</v>
      </c>
      <c r="C21" s="31">
        <v>623100</v>
      </c>
      <c r="D21" s="26">
        <v>0</v>
      </c>
      <c r="E21" s="26">
        <v>0</v>
      </c>
      <c r="F21" s="22">
        <v>1000</v>
      </c>
      <c r="G21" s="22"/>
      <c r="H21" s="23">
        <v>0</v>
      </c>
      <c r="I21" s="23"/>
      <c r="J21" s="22">
        <v>0</v>
      </c>
      <c r="K21" s="22"/>
      <c r="L21" s="23">
        <v>0</v>
      </c>
      <c r="M21" s="23"/>
      <c r="N21" s="22"/>
      <c r="O21" s="22"/>
    </row>
    <row r="22" spans="1:15" x14ac:dyDescent="0.3">
      <c r="A22" s="25"/>
      <c r="B22" s="30"/>
      <c r="C22" s="31"/>
      <c r="D22" s="26"/>
      <c r="E22" s="26"/>
      <c r="F22" s="22"/>
      <c r="G22" s="22"/>
      <c r="H22" s="23"/>
      <c r="I22" s="23"/>
      <c r="J22" s="22"/>
      <c r="K22" s="22"/>
      <c r="L22" s="23"/>
      <c r="M22" s="23"/>
      <c r="N22" s="22"/>
      <c r="O22" s="22"/>
    </row>
    <row r="23" spans="1:15" x14ac:dyDescent="0.3">
      <c r="A23" s="25" t="s">
        <v>21</v>
      </c>
      <c r="B23" s="30" t="s">
        <v>18</v>
      </c>
      <c r="C23" s="31">
        <v>623100</v>
      </c>
      <c r="D23" s="26">
        <v>800</v>
      </c>
      <c r="E23" s="26">
        <v>748.51</v>
      </c>
      <c r="F23" s="22">
        <v>1000</v>
      </c>
      <c r="G23" s="22"/>
      <c r="H23" s="23">
        <v>0</v>
      </c>
      <c r="I23" s="23"/>
      <c r="J23" s="22">
        <v>0</v>
      </c>
      <c r="K23" s="22"/>
      <c r="L23" s="23">
        <v>0</v>
      </c>
      <c r="M23" s="23"/>
      <c r="N23" s="22"/>
      <c r="O23" s="22"/>
    </row>
    <row r="24" spans="1:15" x14ac:dyDescent="0.3">
      <c r="A24" s="25"/>
      <c r="B24" s="30"/>
      <c r="C24" s="31"/>
      <c r="D24" s="26"/>
      <c r="E24" s="26"/>
      <c r="F24" s="22"/>
      <c r="G24" s="22"/>
      <c r="H24" s="23"/>
      <c r="I24" s="23"/>
      <c r="J24" s="22"/>
      <c r="K24" s="22"/>
      <c r="L24" s="23"/>
      <c r="M24" s="23"/>
      <c r="N24" s="22"/>
      <c r="O24" s="22"/>
    </row>
    <row r="25" spans="1:15" s="45" customFormat="1" x14ac:dyDescent="0.3">
      <c r="A25" s="32" t="s">
        <v>22</v>
      </c>
      <c r="B25" s="30" t="s">
        <v>18</v>
      </c>
      <c r="C25" s="31">
        <v>623100</v>
      </c>
      <c r="D25" s="26">
        <v>0</v>
      </c>
      <c r="E25" s="26">
        <v>0</v>
      </c>
      <c r="F25" s="22">
        <v>1000</v>
      </c>
      <c r="G25" s="22"/>
      <c r="H25" s="23">
        <v>0</v>
      </c>
      <c r="I25" s="23"/>
      <c r="J25" s="22">
        <v>0</v>
      </c>
      <c r="K25" s="22"/>
      <c r="L25" s="23">
        <v>0</v>
      </c>
      <c r="M25" s="23"/>
      <c r="N25" s="22"/>
      <c r="O25" s="22"/>
    </row>
    <row r="26" spans="1:15" s="43" customFormat="1" ht="24" customHeight="1" x14ac:dyDescent="0.3">
      <c r="A26" s="37" t="s">
        <v>23</v>
      </c>
      <c r="B26" s="38"/>
      <c r="C26" s="39"/>
      <c r="D26" s="40">
        <f t="shared" ref="D26:I26" si="1">SUM(D17:D25)</f>
        <v>2400</v>
      </c>
      <c r="E26" s="40">
        <f t="shared" si="1"/>
        <v>748.51</v>
      </c>
      <c r="F26" s="41">
        <f t="shared" si="1"/>
        <v>5000</v>
      </c>
      <c r="G26" s="41">
        <f t="shared" si="1"/>
        <v>0</v>
      </c>
      <c r="H26" s="42">
        <f t="shared" si="1"/>
        <v>2000</v>
      </c>
      <c r="I26" s="42">
        <f t="shared" si="1"/>
        <v>0</v>
      </c>
      <c r="J26" s="1">
        <f t="shared" ref="J26:O26" si="2">SUM(J17:J25)</f>
        <v>0</v>
      </c>
      <c r="K26" s="1">
        <f t="shared" si="2"/>
        <v>0</v>
      </c>
      <c r="L26" s="1">
        <f t="shared" si="2"/>
        <v>0</v>
      </c>
      <c r="M26" s="1">
        <f t="shared" si="2"/>
        <v>0</v>
      </c>
      <c r="N26" s="1">
        <f t="shared" si="2"/>
        <v>0</v>
      </c>
      <c r="O26" s="1">
        <f t="shared" si="2"/>
        <v>0</v>
      </c>
    </row>
    <row r="27" spans="1:15" s="43" customFormat="1" ht="12.75" customHeight="1" x14ac:dyDescent="0.3">
      <c r="A27" s="37"/>
      <c r="B27" s="38"/>
      <c r="C27" s="39"/>
      <c r="D27" s="40"/>
      <c r="E27" s="40"/>
      <c r="F27" s="41"/>
      <c r="G27" s="46"/>
      <c r="H27" s="42"/>
      <c r="I27" s="42"/>
      <c r="J27" s="41"/>
      <c r="K27" s="46"/>
      <c r="L27" s="42"/>
      <c r="M27" s="47"/>
      <c r="N27" s="41"/>
      <c r="O27" s="41"/>
    </row>
    <row r="28" spans="1:15" s="10" customFormat="1" ht="13.8" x14ac:dyDescent="0.3">
      <c r="A28" s="44" t="s">
        <v>24</v>
      </c>
      <c r="B28" s="5"/>
      <c r="C28" s="6"/>
      <c r="D28" s="48"/>
      <c r="E28" s="48"/>
      <c r="F28" s="49"/>
      <c r="G28" s="49"/>
      <c r="H28" s="50"/>
      <c r="I28" s="50"/>
      <c r="J28" s="49"/>
      <c r="K28" s="49"/>
      <c r="L28" s="50"/>
      <c r="M28" s="50"/>
      <c r="N28" s="49"/>
      <c r="O28" s="49"/>
    </row>
    <row r="29" spans="1:15" s="10" customFormat="1" ht="13.8" x14ac:dyDescent="0.3">
      <c r="A29" s="18"/>
      <c r="B29" s="5"/>
      <c r="C29" s="6"/>
      <c r="D29" s="48"/>
      <c r="E29" s="48"/>
      <c r="F29" s="49"/>
      <c r="G29" s="49"/>
      <c r="H29" s="50"/>
      <c r="I29" s="50"/>
      <c r="J29" s="49"/>
      <c r="K29" s="49"/>
      <c r="L29" s="50"/>
      <c r="M29" s="50"/>
      <c r="N29" s="49"/>
      <c r="O29" s="49"/>
    </row>
    <row r="30" spans="1:15" x14ac:dyDescent="0.3">
      <c r="A30" s="25" t="s">
        <v>25</v>
      </c>
      <c r="B30" s="30" t="s">
        <v>18</v>
      </c>
      <c r="C30" s="31">
        <v>622000</v>
      </c>
      <c r="D30" s="26">
        <v>0</v>
      </c>
      <c r="E30" s="26">
        <v>0</v>
      </c>
      <c r="F30" s="22">
        <v>500</v>
      </c>
      <c r="G30" s="22"/>
      <c r="H30" s="28">
        <v>500</v>
      </c>
      <c r="I30" s="28">
        <v>0</v>
      </c>
      <c r="J30" s="27">
        <v>500</v>
      </c>
      <c r="K30" s="22"/>
      <c r="L30" s="28">
        <v>0</v>
      </c>
      <c r="M30" s="23"/>
      <c r="N30" s="27"/>
      <c r="O30" s="27"/>
    </row>
    <row r="31" spans="1:15" x14ac:dyDescent="0.3">
      <c r="A31" s="25"/>
      <c r="B31" s="30"/>
      <c r="C31" s="31"/>
      <c r="D31" s="26"/>
      <c r="E31" s="26"/>
      <c r="F31" s="22"/>
      <c r="G31" s="22"/>
      <c r="H31" s="23"/>
      <c r="I31" s="23"/>
      <c r="J31" s="22"/>
      <c r="K31" s="22"/>
      <c r="L31" s="23"/>
      <c r="M31" s="23"/>
      <c r="N31" s="22"/>
      <c r="O31" s="22"/>
    </row>
    <row r="32" spans="1:15" x14ac:dyDescent="0.3">
      <c r="A32" s="25" t="s">
        <v>26</v>
      </c>
      <c r="B32" s="30" t="s">
        <v>18</v>
      </c>
      <c r="C32" s="31">
        <v>622000</v>
      </c>
      <c r="D32" s="26">
        <v>0</v>
      </c>
      <c r="E32" s="26">
        <v>0</v>
      </c>
      <c r="F32" s="27">
        <v>200</v>
      </c>
      <c r="G32" s="27"/>
      <c r="H32" s="28">
        <v>200</v>
      </c>
      <c r="I32" s="28">
        <v>0</v>
      </c>
      <c r="J32" s="27">
        <v>200</v>
      </c>
      <c r="K32" s="27"/>
      <c r="L32" s="29">
        <v>200</v>
      </c>
      <c r="M32" s="28"/>
      <c r="N32" s="27">
        <v>200</v>
      </c>
      <c r="O32" s="27"/>
    </row>
    <row r="33" spans="1:15" x14ac:dyDescent="0.3">
      <c r="A33" s="25"/>
      <c r="B33" s="30"/>
      <c r="C33" s="31"/>
      <c r="D33" s="26"/>
      <c r="E33" s="26"/>
      <c r="F33" s="27"/>
      <c r="G33" s="27"/>
      <c r="H33" s="28"/>
      <c r="I33" s="28"/>
      <c r="J33" s="27"/>
      <c r="K33" s="27"/>
      <c r="L33" s="28"/>
      <c r="M33" s="28"/>
      <c r="N33" s="27"/>
      <c r="O33" s="27"/>
    </row>
    <row r="34" spans="1:15" x14ac:dyDescent="0.3">
      <c r="A34" s="25" t="s">
        <v>27</v>
      </c>
      <c r="B34" s="30" t="s">
        <v>18</v>
      </c>
      <c r="C34" s="31">
        <v>622000</v>
      </c>
      <c r="D34" s="26">
        <v>0</v>
      </c>
      <c r="E34" s="26">
        <v>0</v>
      </c>
      <c r="F34" s="22">
        <v>0</v>
      </c>
      <c r="G34" s="22"/>
      <c r="H34" s="23">
        <v>0</v>
      </c>
      <c r="I34" s="23">
        <v>0</v>
      </c>
      <c r="J34" s="22">
        <v>0</v>
      </c>
      <c r="K34" s="22"/>
      <c r="L34" s="23">
        <v>0</v>
      </c>
      <c r="M34" s="23"/>
      <c r="N34" s="22"/>
      <c r="O34" s="22"/>
    </row>
    <row r="35" spans="1:15" x14ac:dyDescent="0.3">
      <c r="A35" s="25"/>
      <c r="B35" s="30"/>
      <c r="C35" s="31"/>
      <c r="D35" s="26"/>
      <c r="E35" s="26"/>
      <c r="F35" s="22"/>
      <c r="G35" s="22"/>
      <c r="H35" s="23"/>
      <c r="I35" s="23"/>
      <c r="J35" s="22"/>
      <c r="K35" s="22"/>
      <c r="L35" s="23"/>
      <c r="M35" s="23"/>
      <c r="N35" s="22"/>
      <c r="O35" s="22"/>
    </row>
    <row r="36" spans="1:15" x14ac:dyDescent="0.3">
      <c r="A36" s="25" t="s">
        <v>28</v>
      </c>
      <c r="B36" s="30" t="s">
        <v>18</v>
      </c>
      <c r="C36" s="31">
        <v>622000</v>
      </c>
      <c r="D36" s="26">
        <v>0</v>
      </c>
      <c r="E36" s="26">
        <v>0</v>
      </c>
      <c r="F36" s="22">
        <v>0</v>
      </c>
      <c r="G36" s="22"/>
      <c r="H36" s="23">
        <v>0</v>
      </c>
      <c r="I36" s="23">
        <v>0</v>
      </c>
      <c r="J36" s="22">
        <v>0</v>
      </c>
      <c r="K36" s="22"/>
      <c r="L36" s="23">
        <v>0</v>
      </c>
      <c r="M36" s="23"/>
      <c r="N36" s="22"/>
      <c r="O36" s="22"/>
    </row>
    <row r="37" spans="1:15" x14ac:dyDescent="0.3">
      <c r="A37" s="25"/>
      <c r="B37" s="19"/>
      <c r="C37" s="20"/>
      <c r="D37" s="48"/>
      <c r="E37" s="48"/>
      <c r="F37" s="49"/>
      <c r="G37" s="22"/>
      <c r="H37" s="50"/>
      <c r="I37" s="50"/>
      <c r="J37" s="49"/>
      <c r="K37" s="22"/>
      <c r="L37" s="50"/>
      <c r="M37" s="23"/>
      <c r="N37" s="22"/>
      <c r="O37" s="22"/>
    </row>
    <row r="38" spans="1:15" x14ac:dyDescent="0.3">
      <c r="A38" s="51" t="s">
        <v>29</v>
      </c>
      <c r="B38" s="19" t="s">
        <v>30</v>
      </c>
      <c r="C38" s="20">
        <v>662100</v>
      </c>
      <c r="D38" s="26">
        <v>0</v>
      </c>
      <c r="E38" s="26">
        <v>0</v>
      </c>
      <c r="F38" s="22">
        <v>3000</v>
      </c>
      <c r="G38" s="22"/>
      <c r="H38" s="23">
        <v>3000</v>
      </c>
      <c r="I38" s="23">
        <v>2402.1</v>
      </c>
      <c r="J38" s="22">
        <v>3000</v>
      </c>
      <c r="K38" s="22">
        <v>2478.48</v>
      </c>
      <c r="L38" s="29">
        <v>3000</v>
      </c>
      <c r="M38" s="23"/>
      <c r="N38" s="22">
        <v>2500</v>
      </c>
      <c r="O38" s="22"/>
    </row>
    <row r="39" spans="1:15" x14ac:dyDescent="0.3">
      <c r="A39" s="51"/>
      <c r="B39" s="30" t="s">
        <v>18</v>
      </c>
      <c r="C39" s="31">
        <v>622000</v>
      </c>
      <c r="D39" s="26">
        <v>0</v>
      </c>
      <c r="E39" s="26">
        <v>0</v>
      </c>
      <c r="F39" s="22">
        <v>0</v>
      </c>
      <c r="G39" s="22"/>
      <c r="H39" s="23"/>
      <c r="I39" s="23"/>
      <c r="J39" s="22">
        <v>0</v>
      </c>
      <c r="K39" s="22"/>
      <c r="L39" s="23">
        <v>0</v>
      </c>
      <c r="M39" s="23"/>
      <c r="N39" s="22"/>
      <c r="O39" s="22"/>
    </row>
    <row r="40" spans="1:15" x14ac:dyDescent="0.3">
      <c r="A40" s="18"/>
      <c r="B40" s="52" t="s">
        <v>31</v>
      </c>
      <c r="C40" s="53"/>
      <c r="D40" s="54"/>
      <c r="E40" s="54"/>
      <c r="F40" s="22"/>
      <c r="G40" s="22"/>
      <c r="H40" s="23"/>
      <c r="I40" s="23"/>
      <c r="J40" s="22"/>
      <c r="K40" s="22"/>
      <c r="L40" s="23"/>
      <c r="M40" s="23"/>
      <c r="N40" s="22"/>
      <c r="O40" s="22"/>
    </row>
    <row r="41" spans="1:15" x14ac:dyDescent="0.3">
      <c r="A41" s="18"/>
      <c r="B41" s="52" t="s">
        <v>32</v>
      </c>
      <c r="C41" s="53">
        <v>660600</v>
      </c>
      <c r="D41" s="54">
        <v>1000</v>
      </c>
      <c r="E41" s="54">
        <v>0</v>
      </c>
      <c r="F41" s="22">
        <v>0</v>
      </c>
      <c r="G41" s="22"/>
      <c r="H41" s="23">
        <v>800</v>
      </c>
      <c r="I41" s="23">
        <v>115.5</v>
      </c>
      <c r="J41" s="22">
        <v>2500</v>
      </c>
      <c r="K41" s="22">
        <v>509.44</v>
      </c>
      <c r="L41" s="23">
        <v>0</v>
      </c>
      <c r="M41" s="23"/>
      <c r="N41" s="22">
        <v>0</v>
      </c>
      <c r="O41" s="22"/>
    </row>
    <row r="42" spans="1:15" x14ac:dyDescent="0.3">
      <c r="A42" s="18"/>
      <c r="B42" s="52" t="s">
        <v>33</v>
      </c>
      <c r="C42" s="53">
        <v>660600</v>
      </c>
      <c r="D42" s="54">
        <v>0</v>
      </c>
      <c r="E42" s="54">
        <v>800</v>
      </c>
      <c r="F42" s="22">
        <v>1000</v>
      </c>
      <c r="G42" s="22">
        <v>480</v>
      </c>
      <c r="H42" s="23">
        <v>1000</v>
      </c>
      <c r="I42" s="28">
        <f>518+199</f>
        <v>717</v>
      </c>
      <c r="J42" s="22">
        <v>500</v>
      </c>
      <c r="K42" s="22">
        <v>225.7</v>
      </c>
      <c r="L42" s="29">
        <v>1000</v>
      </c>
      <c r="M42" s="23"/>
      <c r="N42" s="22">
        <v>1000</v>
      </c>
      <c r="O42" s="22"/>
    </row>
    <row r="43" spans="1:15" x14ac:dyDescent="0.3">
      <c r="A43" s="25"/>
      <c r="B43" s="52" t="s">
        <v>34</v>
      </c>
      <c r="C43" s="53">
        <v>660200</v>
      </c>
      <c r="D43" s="54">
        <v>0</v>
      </c>
      <c r="E43" s="54">
        <v>0</v>
      </c>
      <c r="F43" s="22">
        <v>0</v>
      </c>
      <c r="G43" s="22"/>
      <c r="H43" s="23">
        <v>0</v>
      </c>
      <c r="I43" s="28">
        <v>3470.95</v>
      </c>
      <c r="J43" s="22"/>
      <c r="K43" s="22">
        <v>352.85</v>
      </c>
      <c r="L43" s="23">
        <v>0</v>
      </c>
      <c r="M43" s="23"/>
      <c r="N43" s="22">
        <v>0</v>
      </c>
      <c r="O43" s="22"/>
    </row>
    <row r="44" spans="1:15" x14ac:dyDescent="0.3">
      <c r="A44" s="25"/>
      <c r="B44" s="52" t="s">
        <v>35</v>
      </c>
      <c r="C44" s="53">
        <v>661200</v>
      </c>
      <c r="D44" s="54">
        <v>0</v>
      </c>
      <c r="E44" s="54">
        <v>0</v>
      </c>
      <c r="F44" s="22">
        <v>0</v>
      </c>
      <c r="G44" s="22"/>
      <c r="H44" s="23">
        <v>0</v>
      </c>
      <c r="I44" s="23"/>
      <c r="J44" s="22"/>
      <c r="K44" s="22"/>
      <c r="L44" s="23"/>
      <c r="M44" s="23"/>
      <c r="N44" s="22"/>
      <c r="O44" s="22"/>
    </row>
    <row r="45" spans="1:15" x14ac:dyDescent="0.3">
      <c r="A45" s="25"/>
      <c r="B45" s="52" t="s">
        <v>36</v>
      </c>
      <c r="C45" s="53">
        <v>660600</v>
      </c>
      <c r="D45" s="54">
        <v>200</v>
      </c>
      <c r="E45" s="54">
        <v>0</v>
      </c>
      <c r="F45" s="22">
        <v>0</v>
      </c>
      <c r="G45" s="22"/>
      <c r="H45" s="23">
        <v>0</v>
      </c>
      <c r="I45" s="23"/>
      <c r="J45" s="22"/>
      <c r="K45" s="22"/>
      <c r="L45" s="23"/>
      <c r="M45" s="23"/>
      <c r="N45" s="22">
        <v>500</v>
      </c>
      <c r="O45" s="22"/>
    </row>
    <row r="46" spans="1:15" x14ac:dyDescent="0.3">
      <c r="A46" s="25"/>
      <c r="B46" s="52" t="s">
        <v>37</v>
      </c>
      <c r="C46" s="53">
        <v>601600</v>
      </c>
      <c r="D46" s="54">
        <v>300</v>
      </c>
      <c r="E46" s="54">
        <v>0</v>
      </c>
      <c r="F46" s="22">
        <v>300</v>
      </c>
      <c r="G46" s="22"/>
      <c r="H46" s="23">
        <v>0</v>
      </c>
      <c r="I46" s="23"/>
      <c r="J46" s="22"/>
      <c r="K46" s="22"/>
      <c r="L46" s="23"/>
      <c r="M46" s="23"/>
      <c r="N46" s="22">
        <v>200</v>
      </c>
      <c r="O46" s="22"/>
    </row>
    <row r="47" spans="1:15" x14ac:dyDescent="0.3">
      <c r="A47" s="25"/>
      <c r="B47" s="52" t="s">
        <v>38</v>
      </c>
      <c r="C47" s="53">
        <v>660</v>
      </c>
      <c r="D47" s="54">
        <v>0</v>
      </c>
      <c r="E47" s="54">
        <v>0</v>
      </c>
      <c r="F47" s="22">
        <v>0</v>
      </c>
      <c r="G47" s="22">
        <v>107.8</v>
      </c>
      <c r="H47" s="23">
        <v>0</v>
      </c>
      <c r="I47" s="28">
        <f>389+477.16</f>
        <v>866.16000000000008</v>
      </c>
      <c r="J47" s="22"/>
      <c r="K47" s="22"/>
      <c r="L47" s="23"/>
      <c r="M47" s="23"/>
      <c r="N47" s="22"/>
      <c r="O47" s="22"/>
    </row>
    <row r="48" spans="1:15" s="58" customFormat="1" ht="13.5" customHeight="1" x14ac:dyDescent="0.3">
      <c r="A48" s="55"/>
      <c r="B48" s="56" t="s">
        <v>39</v>
      </c>
      <c r="C48" s="57"/>
      <c r="D48" s="54">
        <f>SUM(D38:D47)</f>
        <v>1500</v>
      </c>
      <c r="E48" s="54">
        <f>SUM(E38:E47)</f>
        <v>800</v>
      </c>
      <c r="F48" s="27">
        <f t="shared" ref="F48:O48" si="3">SUM(F41:F47)</f>
        <v>1300</v>
      </c>
      <c r="G48" s="27">
        <f t="shared" si="3"/>
        <v>587.79999999999995</v>
      </c>
      <c r="H48" s="23">
        <f t="shared" si="3"/>
        <v>1800</v>
      </c>
      <c r="I48" s="23">
        <f t="shared" si="3"/>
        <v>5169.6099999999997</v>
      </c>
      <c r="J48" s="3">
        <f t="shared" si="3"/>
        <v>3000</v>
      </c>
      <c r="K48" s="3">
        <f t="shared" si="3"/>
        <v>1087.99</v>
      </c>
      <c r="L48" s="3">
        <f t="shared" si="3"/>
        <v>1000</v>
      </c>
      <c r="M48" s="3">
        <f t="shared" si="3"/>
        <v>0</v>
      </c>
      <c r="N48" s="3">
        <f t="shared" si="3"/>
        <v>1700</v>
      </c>
      <c r="O48" s="3">
        <f t="shared" si="3"/>
        <v>0</v>
      </c>
    </row>
    <row r="49" spans="1:15" s="10" customFormat="1" x14ac:dyDescent="0.3">
      <c r="A49" s="18"/>
      <c r="B49" s="59" t="s">
        <v>40</v>
      </c>
      <c r="C49" s="6"/>
      <c r="D49" s="26">
        <f t="shared" ref="D49:I49" si="4">SUM(D38:D47)</f>
        <v>1500</v>
      </c>
      <c r="E49" s="26">
        <f t="shared" si="4"/>
        <v>800</v>
      </c>
      <c r="F49" s="27">
        <f t="shared" si="4"/>
        <v>4300</v>
      </c>
      <c r="G49" s="27">
        <f t="shared" si="4"/>
        <v>587.79999999999995</v>
      </c>
      <c r="H49" s="28">
        <f t="shared" si="4"/>
        <v>4800</v>
      </c>
      <c r="I49" s="28">
        <f t="shared" si="4"/>
        <v>7571.7099999999991</v>
      </c>
      <c r="J49" s="2">
        <f t="shared" ref="J49:O49" si="5">SUM(J38:J47)</f>
        <v>6000</v>
      </c>
      <c r="K49" s="2">
        <f t="shared" si="5"/>
        <v>3566.47</v>
      </c>
      <c r="L49" s="2">
        <f t="shared" si="5"/>
        <v>4000</v>
      </c>
      <c r="M49" s="2">
        <f t="shared" si="5"/>
        <v>0</v>
      </c>
      <c r="N49" s="2">
        <f t="shared" si="5"/>
        <v>4200</v>
      </c>
      <c r="O49" s="2">
        <f t="shared" si="5"/>
        <v>0</v>
      </c>
    </row>
    <row r="50" spans="1:15" x14ac:dyDescent="0.3">
      <c r="A50" s="25"/>
      <c r="B50" s="19"/>
      <c r="C50" s="20"/>
      <c r="D50" s="21"/>
      <c r="E50" s="21"/>
      <c r="F50" s="22"/>
      <c r="G50" s="22"/>
      <c r="H50" s="23"/>
      <c r="I50" s="23"/>
      <c r="J50" s="22"/>
      <c r="K50" s="22"/>
      <c r="L50" s="23"/>
      <c r="M50" s="23"/>
      <c r="N50" s="22"/>
      <c r="O50" s="22"/>
    </row>
    <row r="51" spans="1:15" x14ac:dyDescent="0.3">
      <c r="A51" s="25" t="s">
        <v>41</v>
      </c>
      <c r="B51" s="30" t="s">
        <v>18</v>
      </c>
      <c r="C51" s="31">
        <v>622000</v>
      </c>
      <c r="D51" s="26">
        <v>0</v>
      </c>
      <c r="E51" s="26">
        <v>0</v>
      </c>
      <c r="F51" s="22">
        <v>0</v>
      </c>
      <c r="G51" s="22"/>
      <c r="H51" s="23">
        <v>0</v>
      </c>
      <c r="I51" s="23"/>
      <c r="J51" s="22">
        <v>0</v>
      </c>
      <c r="K51" s="22"/>
      <c r="L51" s="23">
        <v>0</v>
      </c>
      <c r="M51" s="23"/>
      <c r="N51" s="22">
        <v>0</v>
      </c>
      <c r="O51" s="22"/>
    </row>
    <row r="52" spans="1:15" x14ac:dyDescent="0.3">
      <c r="A52" s="25"/>
      <c r="B52" s="19"/>
      <c r="C52" s="20"/>
      <c r="D52" s="26"/>
      <c r="E52" s="26"/>
      <c r="F52" s="22"/>
      <c r="G52" s="22"/>
      <c r="H52" s="23"/>
      <c r="I52" s="23"/>
      <c r="J52" s="22"/>
      <c r="K52" s="22"/>
      <c r="L52" s="23"/>
      <c r="M52" s="23"/>
      <c r="N52" s="22"/>
      <c r="O52" s="22"/>
    </row>
    <row r="53" spans="1:15" x14ac:dyDescent="0.3">
      <c r="A53" s="25" t="s">
        <v>42</v>
      </c>
      <c r="B53" s="30" t="s">
        <v>18</v>
      </c>
      <c r="C53" s="31">
        <v>622000</v>
      </c>
      <c r="D53" s="26">
        <v>0</v>
      </c>
      <c r="E53" s="26">
        <v>0</v>
      </c>
      <c r="F53" s="27">
        <v>0</v>
      </c>
      <c r="G53" s="22"/>
      <c r="H53" s="28">
        <f>SUM(H54:H57)</f>
        <v>0</v>
      </c>
      <c r="I53" s="28"/>
      <c r="J53" s="27">
        <f>SUM(J54:J57)</f>
        <v>0</v>
      </c>
      <c r="K53" s="22"/>
      <c r="L53" s="28">
        <v>0</v>
      </c>
      <c r="M53" s="23"/>
      <c r="N53" s="27">
        <v>0</v>
      </c>
      <c r="O53" s="27"/>
    </row>
    <row r="54" spans="1:15" x14ac:dyDescent="0.3">
      <c r="A54" s="25"/>
      <c r="B54" s="30" t="s">
        <v>43</v>
      </c>
      <c r="C54" s="31">
        <v>622000</v>
      </c>
      <c r="D54" s="26">
        <v>0</v>
      </c>
      <c r="E54" s="26">
        <v>0</v>
      </c>
      <c r="F54" s="22">
        <v>0</v>
      </c>
      <c r="G54" s="22"/>
      <c r="H54" s="28">
        <f t="shared" ref="H54:J57" si="6">SUM(H55:H58)</f>
        <v>0</v>
      </c>
      <c r="I54" s="28"/>
      <c r="J54" s="27">
        <f t="shared" si="6"/>
        <v>0</v>
      </c>
      <c r="K54" s="22"/>
      <c r="L54" s="28">
        <v>0</v>
      </c>
      <c r="M54" s="23"/>
      <c r="N54" s="27">
        <v>0</v>
      </c>
      <c r="O54" s="27"/>
    </row>
    <row r="55" spans="1:15" x14ac:dyDescent="0.3">
      <c r="A55" s="25"/>
      <c r="B55" s="30" t="s">
        <v>44</v>
      </c>
      <c r="C55" s="31">
        <v>622000</v>
      </c>
      <c r="D55" s="26">
        <v>0</v>
      </c>
      <c r="E55" s="26">
        <v>0</v>
      </c>
      <c r="F55" s="22">
        <v>0</v>
      </c>
      <c r="G55" s="22"/>
      <c r="H55" s="28">
        <f t="shared" si="6"/>
        <v>0</v>
      </c>
      <c r="I55" s="28"/>
      <c r="J55" s="27">
        <f t="shared" si="6"/>
        <v>0</v>
      </c>
      <c r="K55" s="22"/>
      <c r="L55" s="28">
        <v>0</v>
      </c>
      <c r="M55" s="23"/>
      <c r="N55" s="27">
        <v>0</v>
      </c>
      <c r="O55" s="27"/>
    </row>
    <row r="56" spans="1:15" x14ac:dyDescent="0.3">
      <c r="A56" s="25"/>
      <c r="B56" s="30" t="s">
        <v>45</v>
      </c>
      <c r="C56" s="31">
        <v>622000</v>
      </c>
      <c r="D56" s="26">
        <v>0</v>
      </c>
      <c r="E56" s="26">
        <v>0</v>
      </c>
      <c r="F56" s="22">
        <v>0</v>
      </c>
      <c r="G56" s="22"/>
      <c r="H56" s="28">
        <f t="shared" si="6"/>
        <v>0</v>
      </c>
      <c r="I56" s="28"/>
      <c r="J56" s="27">
        <f t="shared" si="6"/>
        <v>0</v>
      </c>
      <c r="K56" s="22"/>
      <c r="L56" s="28">
        <v>0</v>
      </c>
      <c r="M56" s="23"/>
      <c r="N56" s="27">
        <v>0</v>
      </c>
      <c r="O56" s="27"/>
    </row>
    <row r="57" spans="1:15" x14ac:dyDescent="0.3">
      <c r="A57" s="25"/>
      <c r="B57" s="30" t="s">
        <v>46</v>
      </c>
      <c r="C57" s="31">
        <v>622000</v>
      </c>
      <c r="D57" s="26">
        <v>0</v>
      </c>
      <c r="E57" s="26">
        <v>0</v>
      </c>
      <c r="F57" s="22">
        <v>0</v>
      </c>
      <c r="G57" s="22"/>
      <c r="H57" s="28">
        <f t="shared" si="6"/>
        <v>0</v>
      </c>
      <c r="I57" s="28"/>
      <c r="J57" s="27">
        <f t="shared" si="6"/>
        <v>0</v>
      </c>
      <c r="K57" s="22"/>
      <c r="L57" s="28">
        <v>0</v>
      </c>
      <c r="M57" s="23"/>
      <c r="N57" s="27">
        <v>0</v>
      </c>
      <c r="O57" s="27"/>
    </row>
    <row r="58" spans="1:15" x14ac:dyDescent="0.3">
      <c r="A58" s="25"/>
      <c r="B58" s="30"/>
      <c r="C58" s="31"/>
      <c r="D58" s="26"/>
      <c r="E58" s="26"/>
      <c r="F58" s="22"/>
      <c r="G58" s="22"/>
      <c r="H58" s="23"/>
      <c r="I58" s="23"/>
      <c r="J58" s="22"/>
      <c r="K58" s="22"/>
      <c r="L58" s="23"/>
      <c r="M58" s="23"/>
      <c r="N58" s="22"/>
      <c r="O58" s="22"/>
    </row>
    <row r="59" spans="1:15" x14ac:dyDescent="0.3">
      <c r="A59" s="25" t="s">
        <v>47</v>
      </c>
      <c r="B59" s="30" t="s">
        <v>18</v>
      </c>
      <c r="C59" s="31">
        <v>622000</v>
      </c>
      <c r="D59" s="26">
        <v>0</v>
      </c>
      <c r="E59" s="26">
        <v>0</v>
      </c>
      <c r="F59" s="22">
        <v>0</v>
      </c>
      <c r="G59" s="22"/>
      <c r="H59" s="23">
        <v>0</v>
      </c>
      <c r="I59" s="23"/>
      <c r="J59" s="22">
        <v>0</v>
      </c>
      <c r="K59" s="22"/>
      <c r="L59" s="23">
        <v>0</v>
      </c>
      <c r="M59" s="23"/>
      <c r="N59" s="22">
        <v>0</v>
      </c>
      <c r="O59" s="22"/>
    </row>
    <row r="60" spans="1:15" x14ac:dyDescent="0.3">
      <c r="A60" s="25"/>
      <c r="B60" s="30"/>
      <c r="C60" s="31"/>
      <c r="D60" s="26"/>
      <c r="E60" s="26"/>
      <c r="F60" s="22"/>
      <c r="G60" s="22"/>
      <c r="H60" s="23"/>
      <c r="I60" s="23"/>
      <c r="J60" s="22"/>
      <c r="K60" s="22"/>
      <c r="L60" s="23"/>
      <c r="M60" s="23"/>
      <c r="N60" s="22"/>
      <c r="O60" s="22"/>
    </row>
    <row r="61" spans="1:15" x14ac:dyDescent="0.3">
      <c r="A61" s="25" t="s">
        <v>48</v>
      </c>
      <c r="B61" s="30" t="s">
        <v>18</v>
      </c>
      <c r="C61" s="31">
        <v>630000</v>
      </c>
      <c r="D61" s="26">
        <v>0</v>
      </c>
      <c r="E61" s="26">
        <v>0</v>
      </c>
      <c r="F61" s="22">
        <v>0</v>
      </c>
      <c r="G61" s="22"/>
      <c r="H61" s="23">
        <v>0</v>
      </c>
      <c r="I61" s="23"/>
      <c r="J61" s="22">
        <v>0</v>
      </c>
      <c r="K61" s="22"/>
      <c r="L61" s="23">
        <v>0</v>
      </c>
      <c r="M61" s="23"/>
      <c r="N61" s="22">
        <v>0</v>
      </c>
      <c r="O61" s="22"/>
    </row>
    <row r="62" spans="1:15" s="60" customFormat="1" ht="13.8" x14ac:dyDescent="0.3">
      <c r="A62" s="51"/>
      <c r="B62" s="30"/>
      <c r="C62" s="31"/>
      <c r="D62" s="26"/>
      <c r="E62" s="26"/>
      <c r="F62" s="27"/>
      <c r="G62" s="27"/>
      <c r="H62" s="28"/>
      <c r="I62" s="28"/>
      <c r="J62" s="27"/>
      <c r="K62" s="27"/>
      <c r="L62" s="28"/>
      <c r="M62" s="28"/>
      <c r="N62" s="27"/>
      <c r="O62" s="27"/>
    </row>
    <row r="63" spans="1:15" s="60" customFormat="1" ht="13.8" x14ac:dyDescent="0.3">
      <c r="A63" s="51" t="s">
        <v>49</v>
      </c>
      <c r="B63" s="30" t="s">
        <v>18</v>
      </c>
      <c r="C63" s="31">
        <v>622000</v>
      </c>
      <c r="D63" s="26">
        <v>0</v>
      </c>
      <c r="E63" s="26">
        <v>250</v>
      </c>
      <c r="F63" s="27">
        <v>0</v>
      </c>
      <c r="G63" s="27"/>
      <c r="H63" s="28">
        <v>0</v>
      </c>
      <c r="I63" s="28"/>
      <c r="J63" s="27">
        <v>0</v>
      </c>
      <c r="K63" s="27"/>
      <c r="L63" s="28">
        <v>0</v>
      </c>
      <c r="M63" s="28"/>
      <c r="N63" s="27">
        <v>0</v>
      </c>
      <c r="O63" s="27"/>
    </row>
    <row r="64" spans="1:15" x14ac:dyDescent="0.3">
      <c r="A64" s="51"/>
      <c r="B64" s="30" t="s">
        <v>50</v>
      </c>
      <c r="C64" s="31">
        <v>650200</v>
      </c>
      <c r="D64" s="26">
        <v>5000</v>
      </c>
      <c r="E64" s="26">
        <v>6937.96</v>
      </c>
      <c r="F64" s="22">
        <f>40*600</f>
        <v>24000</v>
      </c>
      <c r="G64" s="22">
        <v>21576.25</v>
      </c>
      <c r="H64" s="23">
        <v>18000</v>
      </c>
      <c r="I64" s="23">
        <v>10522</v>
      </c>
      <c r="J64" s="22">
        <v>0</v>
      </c>
      <c r="K64" s="22">
        <v>461.15</v>
      </c>
      <c r="L64" s="29">
        <v>1500</v>
      </c>
      <c r="M64" s="23"/>
      <c r="N64" s="22">
        <v>0</v>
      </c>
      <c r="O64" s="22"/>
    </row>
    <row r="65" spans="1:15" x14ac:dyDescent="0.3">
      <c r="A65" s="25"/>
      <c r="B65" s="30" t="s">
        <v>51</v>
      </c>
      <c r="C65" s="31">
        <v>650200</v>
      </c>
      <c r="D65" s="26">
        <v>0</v>
      </c>
      <c r="E65" s="26">
        <v>0</v>
      </c>
      <c r="F65" s="27">
        <v>2500</v>
      </c>
      <c r="G65" s="22">
        <f>1286.7+808.8</f>
        <v>2095.5</v>
      </c>
      <c r="H65" s="28">
        <v>3500</v>
      </c>
      <c r="I65" s="28">
        <v>481.3</v>
      </c>
      <c r="J65" s="27">
        <v>1000</v>
      </c>
      <c r="K65" s="22">
        <f>448.24+481.3</f>
        <v>929.54</v>
      </c>
      <c r="L65" s="29">
        <v>3000</v>
      </c>
      <c r="M65" s="23"/>
      <c r="N65" s="22">
        <v>3550</v>
      </c>
      <c r="O65" s="22"/>
    </row>
    <row r="66" spans="1:15" x14ac:dyDescent="0.3">
      <c r="A66" s="25"/>
      <c r="B66" s="30" t="s">
        <v>52</v>
      </c>
      <c r="C66" s="31">
        <v>603400</v>
      </c>
      <c r="D66" s="26"/>
      <c r="E66" s="26"/>
      <c r="F66" s="27"/>
      <c r="G66" s="22"/>
      <c r="H66" s="28"/>
      <c r="I66" s="28"/>
      <c r="J66" s="27">
        <v>0</v>
      </c>
      <c r="K66" s="22">
        <v>7083</v>
      </c>
      <c r="L66" s="29">
        <v>0</v>
      </c>
      <c r="M66" s="23"/>
      <c r="N66" s="22">
        <v>7082</v>
      </c>
      <c r="O66" s="22"/>
    </row>
    <row r="67" spans="1:15" x14ac:dyDescent="0.3">
      <c r="A67" s="25"/>
      <c r="B67" s="59" t="s">
        <v>53</v>
      </c>
      <c r="C67" s="6"/>
      <c r="D67" s="26">
        <f t="shared" ref="D67:I67" si="7">SUM(D63:D65)</f>
        <v>5000</v>
      </c>
      <c r="E67" s="26">
        <f t="shared" si="7"/>
        <v>7187.96</v>
      </c>
      <c r="F67" s="27">
        <f t="shared" si="7"/>
        <v>26500</v>
      </c>
      <c r="G67" s="27">
        <f t="shared" si="7"/>
        <v>23671.75</v>
      </c>
      <c r="H67" s="28">
        <f t="shared" si="7"/>
        <v>21500</v>
      </c>
      <c r="I67" s="28">
        <f t="shared" si="7"/>
        <v>11003.3</v>
      </c>
      <c r="J67" s="61">
        <f t="shared" ref="J67:O67" si="8">SUM(J63:J66)</f>
        <v>1000</v>
      </c>
      <c r="K67" s="61">
        <f t="shared" si="8"/>
        <v>8473.69</v>
      </c>
      <c r="L67" s="61">
        <f t="shared" si="8"/>
        <v>4500</v>
      </c>
      <c r="M67" s="61">
        <f t="shared" si="8"/>
        <v>0</v>
      </c>
      <c r="N67" s="61">
        <f t="shared" si="8"/>
        <v>10632</v>
      </c>
      <c r="O67" s="61">
        <f t="shared" si="8"/>
        <v>0</v>
      </c>
    </row>
    <row r="68" spans="1:15" x14ac:dyDescent="0.3">
      <c r="A68" s="25"/>
      <c r="B68" s="30"/>
      <c r="C68" s="31"/>
      <c r="D68" s="26"/>
      <c r="E68" s="26"/>
      <c r="F68" s="27"/>
      <c r="G68" s="22"/>
      <c r="H68" s="28"/>
      <c r="I68" s="28"/>
      <c r="J68" s="27"/>
      <c r="K68" s="62"/>
      <c r="L68" s="28"/>
      <c r="M68" s="28"/>
      <c r="N68" s="27"/>
      <c r="O68" s="27"/>
    </row>
    <row r="69" spans="1:15" s="43" customFormat="1" ht="24" customHeight="1" x14ac:dyDescent="0.3">
      <c r="A69" s="37" t="s">
        <v>54</v>
      </c>
      <c r="B69" s="63"/>
      <c r="C69" s="64"/>
      <c r="D69" s="40">
        <f t="shared" ref="D69:I69" si="9">+D30+D32+D34+D36+D49+D51+D53+D59+D61+D67</f>
        <v>6500</v>
      </c>
      <c r="E69" s="40">
        <f t="shared" si="9"/>
        <v>7987.96</v>
      </c>
      <c r="F69" s="41">
        <f t="shared" si="9"/>
        <v>31500</v>
      </c>
      <c r="G69" s="41">
        <f t="shared" si="9"/>
        <v>24259.55</v>
      </c>
      <c r="H69" s="42">
        <f t="shared" si="9"/>
        <v>27000</v>
      </c>
      <c r="I69" s="42">
        <f t="shared" si="9"/>
        <v>18575.009999999998</v>
      </c>
      <c r="J69" s="65">
        <f t="shared" ref="J69:O69" si="10">+J30+J32+J34+J36+J49+J51+J53+J59+J61+J67</f>
        <v>7700</v>
      </c>
      <c r="K69" s="65">
        <f t="shared" si="10"/>
        <v>12040.16</v>
      </c>
      <c r="L69" s="65">
        <f t="shared" si="10"/>
        <v>8700</v>
      </c>
      <c r="M69" s="65">
        <f t="shared" si="10"/>
        <v>0</v>
      </c>
      <c r="N69" s="65">
        <f t="shared" si="10"/>
        <v>15032</v>
      </c>
      <c r="O69" s="65">
        <f t="shared" si="10"/>
        <v>0</v>
      </c>
    </row>
    <row r="70" spans="1:15" x14ac:dyDescent="0.3">
      <c r="A70" s="66"/>
      <c r="B70" s="30"/>
      <c r="C70" s="31"/>
      <c r="D70" s="48"/>
      <c r="E70" s="48"/>
      <c r="F70" s="49"/>
      <c r="G70" s="22"/>
      <c r="H70" s="50"/>
      <c r="I70" s="50"/>
      <c r="J70" s="49"/>
      <c r="K70" s="22"/>
      <c r="L70" s="50"/>
      <c r="M70" s="23"/>
      <c r="N70" s="49"/>
      <c r="O70" s="49"/>
    </row>
    <row r="71" spans="1:15" x14ac:dyDescent="0.3">
      <c r="A71" s="44" t="s">
        <v>55</v>
      </c>
      <c r="B71" s="19"/>
      <c r="C71" s="20"/>
      <c r="D71" s="21"/>
      <c r="E71" s="21"/>
      <c r="F71" s="22"/>
      <c r="G71" s="22"/>
      <c r="H71" s="23"/>
      <c r="I71" s="23"/>
      <c r="J71" s="22"/>
      <c r="K71" s="22"/>
      <c r="L71" s="23"/>
      <c r="M71" s="23"/>
      <c r="N71" s="22"/>
      <c r="O71" s="22"/>
    </row>
    <row r="72" spans="1:15" x14ac:dyDescent="0.3">
      <c r="A72" s="18"/>
      <c r="B72" s="19"/>
      <c r="C72" s="20"/>
      <c r="D72" s="21"/>
      <c r="E72" s="21"/>
      <c r="F72" s="22"/>
      <c r="G72" s="22"/>
      <c r="H72" s="23"/>
      <c r="I72" s="23"/>
      <c r="J72" s="22"/>
      <c r="K72" s="22"/>
      <c r="L72" s="23"/>
      <c r="M72" s="23"/>
      <c r="N72" s="22"/>
      <c r="O72" s="22"/>
    </row>
    <row r="73" spans="1:15" x14ac:dyDescent="0.3">
      <c r="A73" s="19" t="s">
        <v>56</v>
      </c>
      <c r="B73" s="19"/>
      <c r="C73" s="31" t="s">
        <v>57</v>
      </c>
      <c r="D73" s="26">
        <v>10000</v>
      </c>
      <c r="E73" s="26">
        <v>0</v>
      </c>
      <c r="F73" s="27">
        <v>3000</v>
      </c>
      <c r="G73" s="27"/>
      <c r="H73" s="28">
        <v>3000</v>
      </c>
      <c r="I73" s="28">
        <v>0</v>
      </c>
      <c r="J73" s="27">
        <v>0</v>
      </c>
      <c r="K73" s="27">
        <v>0</v>
      </c>
      <c r="L73" s="28">
        <v>0</v>
      </c>
      <c r="M73" s="28">
        <v>0</v>
      </c>
      <c r="N73" s="27"/>
      <c r="O73" s="27">
        <v>0</v>
      </c>
    </row>
    <row r="74" spans="1:15" x14ac:dyDescent="0.3">
      <c r="A74" s="33" t="s">
        <v>58</v>
      </c>
      <c r="C74" s="31">
        <v>206000</v>
      </c>
      <c r="D74" s="21">
        <v>0</v>
      </c>
      <c r="E74" s="26">
        <v>20164</v>
      </c>
      <c r="F74" s="22">
        <v>50000</v>
      </c>
      <c r="G74" s="27"/>
      <c r="H74" s="67">
        <v>34034.800000000003</v>
      </c>
      <c r="I74" s="67">
        <v>17011.8</v>
      </c>
      <c r="J74" s="22">
        <v>0</v>
      </c>
      <c r="K74" s="27"/>
      <c r="L74" s="23">
        <v>35000</v>
      </c>
      <c r="M74" s="28"/>
      <c r="N74" s="22">
        <v>35000</v>
      </c>
      <c r="O74" s="22"/>
    </row>
    <row r="75" spans="1:15" x14ac:dyDescent="0.3">
      <c r="A75" s="19"/>
      <c r="B75" s="19"/>
      <c r="C75" s="20"/>
      <c r="D75" s="21"/>
      <c r="E75" s="21"/>
      <c r="F75" s="22"/>
      <c r="G75" s="22"/>
      <c r="H75" s="23"/>
      <c r="I75" s="23"/>
      <c r="J75" s="22"/>
      <c r="K75" s="22"/>
      <c r="L75" s="23"/>
      <c r="M75" s="23"/>
      <c r="N75" s="22"/>
      <c r="O75" s="22"/>
    </row>
    <row r="76" spans="1:15" s="73" customFormat="1" ht="24" customHeight="1" x14ac:dyDescent="0.3">
      <c r="A76" s="11" t="s">
        <v>59</v>
      </c>
      <c r="B76" s="68"/>
      <c r="C76" s="69"/>
      <c r="D76" s="70">
        <f t="shared" ref="D76:O76" si="11">+D13+D26+D69+D73+D74</f>
        <v>25900</v>
      </c>
      <c r="E76" s="70">
        <f t="shared" si="11"/>
        <v>35464.39</v>
      </c>
      <c r="F76" s="71">
        <f t="shared" si="11"/>
        <v>95500</v>
      </c>
      <c r="G76" s="71">
        <f t="shared" si="11"/>
        <v>25547.649999999998</v>
      </c>
      <c r="H76" s="72">
        <f t="shared" si="11"/>
        <v>70534.8</v>
      </c>
      <c r="I76" s="72">
        <f t="shared" si="11"/>
        <v>37255.659999999996</v>
      </c>
      <c r="J76" s="71">
        <f t="shared" si="11"/>
        <v>15200</v>
      </c>
      <c r="K76" s="71">
        <f t="shared" si="11"/>
        <v>14965.81</v>
      </c>
      <c r="L76" s="72">
        <f t="shared" si="11"/>
        <v>51400</v>
      </c>
      <c r="M76" s="72">
        <f t="shared" si="11"/>
        <v>0</v>
      </c>
      <c r="N76" s="71">
        <f t="shared" si="11"/>
        <v>64632</v>
      </c>
      <c r="O76" s="71">
        <f t="shared" si="11"/>
        <v>0</v>
      </c>
    </row>
    <row r="77" spans="1:15" s="80" customFormat="1" ht="13.8" x14ac:dyDescent="0.3">
      <c r="A77" s="74"/>
      <c r="B77" s="75"/>
      <c r="C77" s="76"/>
      <c r="D77" s="77"/>
      <c r="E77" s="77"/>
      <c r="F77" s="78"/>
      <c r="G77" s="78"/>
      <c r="H77" s="79"/>
      <c r="I77" s="79"/>
      <c r="J77" s="78"/>
      <c r="K77" s="78"/>
      <c r="L77" s="79"/>
      <c r="M77" s="79"/>
      <c r="N77" s="78"/>
      <c r="O77" s="78"/>
    </row>
    <row r="78" spans="1:15" ht="27.6" x14ac:dyDescent="0.3">
      <c r="A78" s="4" t="s">
        <v>60</v>
      </c>
      <c r="B78" s="19"/>
      <c r="C78" s="20"/>
      <c r="D78" s="21"/>
      <c r="E78" s="21"/>
      <c r="F78" s="22"/>
      <c r="G78" s="22"/>
      <c r="H78" s="23"/>
      <c r="I78" s="23"/>
      <c r="J78" s="22"/>
      <c r="K78" s="22"/>
      <c r="L78" s="23"/>
      <c r="M78" s="23"/>
      <c r="N78" s="22"/>
      <c r="O78" s="22"/>
    </row>
    <row r="79" spans="1:15" x14ac:dyDescent="0.3">
      <c r="A79" s="81" t="s">
        <v>61</v>
      </c>
      <c r="B79" s="30"/>
      <c r="C79" s="31">
        <v>380000</v>
      </c>
      <c r="D79" s="26">
        <v>500</v>
      </c>
      <c r="E79" s="26">
        <v>2047.45</v>
      </c>
      <c r="F79" s="27">
        <v>2000</v>
      </c>
      <c r="G79" s="22">
        <f>349.5+335+23.2+184.85</f>
        <v>892.55000000000007</v>
      </c>
      <c r="H79" s="28">
        <v>1000</v>
      </c>
      <c r="I79" s="28">
        <v>844.85</v>
      </c>
      <c r="J79" s="27">
        <v>1000</v>
      </c>
      <c r="K79" s="22">
        <v>524.54999999999995</v>
      </c>
      <c r="L79" s="28">
        <v>1000</v>
      </c>
      <c r="M79" s="23"/>
      <c r="N79" s="27">
        <v>500</v>
      </c>
      <c r="O79" s="27"/>
    </row>
    <row r="80" spans="1:15" x14ac:dyDescent="0.3">
      <c r="A80" s="81" t="s">
        <v>62</v>
      </c>
      <c r="B80" s="30"/>
      <c r="C80" s="31">
        <v>370000</v>
      </c>
      <c r="D80" s="26">
        <v>0</v>
      </c>
      <c r="E80" s="26">
        <v>0</v>
      </c>
      <c r="F80" s="27">
        <v>0</v>
      </c>
      <c r="G80" s="22"/>
      <c r="H80" s="28">
        <v>0</v>
      </c>
      <c r="I80" s="28" t="s">
        <v>63</v>
      </c>
      <c r="J80" s="27">
        <v>0</v>
      </c>
      <c r="K80" s="22"/>
      <c r="L80" s="28">
        <v>0</v>
      </c>
      <c r="M80" s="23"/>
      <c r="N80" s="27">
        <v>0</v>
      </c>
      <c r="O80" s="27"/>
    </row>
    <row r="81" spans="1:15" x14ac:dyDescent="0.3">
      <c r="A81" s="81" t="s">
        <v>64</v>
      </c>
      <c r="B81" s="30"/>
      <c r="C81" s="31">
        <v>3500</v>
      </c>
      <c r="D81" s="26">
        <v>200</v>
      </c>
      <c r="E81" s="26">
        <v>0</v>
      </c>
      <c r="F81" s="27">
        <v>0</v>
      </c>
      <c r="G81" s="22">
        <v>750</v>
      </c>
      <c r="H81" s="28">
        <v>0</v>
      </c>
      <c r="I81" s="28">
        <v>950</v>
      </c>
      <c r="J81" s="27">
        <v>0</v>
      </c>
      <c r="K81" s="22">
        <v>45.55</v>
      </c>
      <c r="L81" s="28">
        <v>0</v>
      </c>
      <c r="M81" s="23"/>
      <c r="N81" s="27">
        <v>0</v>
      </c>
      <c r="O81" s="27"/>
    </row>
    <row r="82" spans="1:15" x14ac:dyDescent="0.3">
      <c r="A82" s="81" t="s">
        <v>65</v>
      </c>
      <c r="B82" s="19"/>
      <c r="C82" s="20">
        <v>3100</v>
      </c>
      <c r="D82" s="26">
        <v>14000</v>
      </c>
      <c r="E82" s="26">
        <v>17120.55</v>
      </c>
      <c r="F82" s="27">
        <v>12000</v>
      </c>
      <c r="G82" s="22">
        <f>3000+972.1+500+500+1000+1000</f>
        <v>6972.1</v>
      </c>
      <c r="H82" s="28">
        <v>12500</v>
      </c>
      <c r="I82" s="28">
        <v>19425.95</v>
      </c>
      <c r="J82" s="27">
        <v>6500</v>
      </c>
      <c r="K82" s="22">
        <f>2988+8000</f>
        <v>10988</v>
      </c>
      <c r="L82" s="28">
        <v>11500</v>
      </c>
      <c r="M82" s="23"/>
      <c r="N82" s="27">
        <f>1500+1500+5250+1500+1500+1500</f>
        <v>12750</v>
      </c>
      <c r="O82" s="27"/>
    </row>
    <row r="83" spans="1:15" x14ac:dyDescent="0.3">
      <c r="A83" s="82" t="s">
        <v>66</v>
      </c>
      <c r="B83" s="35"/>
      <c r="C83" s="34">
        <v>206000</v>
      </c>
      <c r="D83" s="26">
        <v>0</v>
      </c>
      <c r="E83" s="26">
        <v>20164</v>
      </c>
      <c r="F83" s="27">
        <v>50000</v>
      </c>
      <c r="G83" s="27"/>
      <c r="H83" s="67">
        <v>34000</v>
      </c>
      <c r="I83" s="67">
        <v>27011.8</v>
      </c>
      <c r="J83" s="27">
        <v>0</v>
      </c>
      <c r="K83" s="27"/>
      <c r="L83" s="28">
        <v>35000</v>
      </c>
      <c r="M83" s="28"/>
      <c r="N83" s="27">
        <f>14000+21000</f>
        <v>35000</v>
      </c>
      <c r="O83" s="27"/>
    </row>
    <row r="84" spans="1:15" x14ac:dyDescent="0.3">
      <c r="A84" s="83" t="s">
        <v>67</v>
      </c>
      <c r="B84" s="52"/>
      <c r="C84" s="53">
        <v>330020</v>
      </c>
      <c r="D84" s="54"/>
      <c r="E84" s="54">
        <v>2132.4499999999998</v>
      </c>
      <c r="F84" s="84">
        <v>6000</v>
      </c>
      <c r="G84" s="84">
        <v>468.4</v>
      </c>
      <c r="H84" s="85">
        <v>6000</v>
      </c>
      <c r="I84" s="85">
        <v>8253.5499999999993</v>
      </c>
      <c r="J84" s="84">
        <v>3000</v>
      </c>
      <c r="K84" s="84">
        <f>11055+481.3</f>
        <v>11536.3</v>
      </c>
      <c r="L84" s="85">
        <v>5600</v>
      </c>
      <c r="M84" s="85"/>
      <c r="N84" s="84">
        <v>9000</v>
      </c>
      <c r="O84" s="84"/>
    </row>
    <row r="85" spans="1:15" x14ac:dyDescent="0.3">
      <c r="A85" s="83" t="s">
        <v>68</v>
      </c>
      <c r="B85" s="52"/>
      <c r="C85" s="53">
        <v>375000</v>
      </c>
      <c r="D85" s="54"/>
      <c r="E85" s="54">
        <v>14351.06</v>
      </c>
      <c r="F85" s="84">
        <f>20*715</f>
        <v>14300</v>
      </c>
      <c r="G85" s="84">
        <f>1973.65+1285.7+1882.2+627.4+1198.7+1219.85+1204.7+2441.55+3940+1313</f>
        <v>17086.75</v>
      </c>
      <c r="H85" s="85">
        <v>18000</v>
      </c>
      <c r="I85" s="85">
        <v>0</v>
      </c>
      <c r="J85" s="84">
        <v>0</v>
      </c>
      <c r="K85" s="84"/>
      <c r="L85" s="85">
        <v>0</v>
      </c>
      <c r="M85" s="85"/>
      <c r="N85" s="84">
        <v>0</v>
      </c>
      <c r="O85" s="84"/>
    </row>
    <row r="86" spans="1:15" x14ac:dyDescent="0.3">
      <c r="A86" s="83" t="s">
        <v>69</v>
      </c>
      <c r="B86" s="52"/>
      <c r="C86" s="53">
        <v>375000</v>
      </c>
      <c r="D86" s="54"/>
      <c r="E86" s="54"/>
      <c r="F86" s="84"/>
      <c r="G86" s="84"/>
      <c r="H86" s="85"/>
      <c r="I86" s="85"/>
      <c r="J86" s="84">
        <v>0</v>
      </c>
      <c r="K86" s="84">
        <v>1400</v>
      </c>
      <c r="L86" s="85">
        <v>0</v>
      </c>
      <c r="M86" s="85"/>
      <c r="N86" s="84">
        <v>0</v>
      </c>
      <c r="O86" s="84"/>
    </row>
    <row r="87" spans="1:15" x14ac:dyDescent="0.3">
      <c r="A87" s="86" t="s">
        <v>70</v>
      </c>
      <c r="B87" s="19"/>
      <c r="C87" s="20"/>
      <c r="D87" s="26">
        <v>7000</v>
      </c>
      <c r="E87" s="26">
        <f t="shared" ref="E87:J87" si="12">SUM(E84:E85)</f>
        <v>16483.509999999998</v>
      </c>
      <c r="F87" s="27">
        <f t="shared" si="12"/>
        <v>20300</v>
      </c>
      <c r="G87" s="27">
        <f t="shared" si="12"/>
        <v>17555.150000000001</v>
      </c>
      <c r="H87" s="28">
        <f t="shared" si="12"/>
        <v>24000</v>
      </c>
      <c r="I87" s="28">
        <f t="shared" si="12"/>
        <v>8253.5499999999993</v>
      </c>
      <c r="J87" s="27">
        <f t="shared" si="12"/>
        <v>3000</v>
      </c>
      <c r="K87" s="27">
        <f>SUM(K84:K86)</f>
        <v>12936.3</v>
      </c>
      <c r="L87" s="28">
        <f>SUM(L84:L86)</f>
        <v>5600</v>
      </c>
      <c r="M87" s="28">
        <f>SUM(M84:M86)</f>
        <v>0</v>
      </c>
      <c r="N87" s="27">
        <f>SUM(N84:N86)</f>
        <v>9000</v>
      </c>
      <c r="O87" s="27">
        <f>SUM(O84:O86)</f>
        <v>0</v>
      </c>
    </row>
    <row r="88" spans="1:15" x14ac:dyDescent="0.3">
      <c r="A88" s="82" t="s">
        <v>71</v>
      </c>
      <c r="B88" s="19"/>
      <c r="C88" s="20"/>
      <c r="D88" s="26"/>
      <c r="E88" s="26"/>
      <c r="F88" s="27"/>
      <c r="G88" s="27"/>
      <c r="H88" s="28"/>
      <c r="I88" s="28">
        <v>95.7</v>
      </c>
      <c r="J88" s="27">
        <v>0</v>
      </c>
      <c r="K88" s="27">
        <v>123.37</v>
      </c>
      <c r="L88" s="28">
        <v>0</v>
      </c>
      <c r="M88" s="28"/>
      <c r="N88" s="27">
        <v>0</v>
      </c>
      <c r="O88" s="27"/>
    </row>
    <row r="89" spans="1:15" ht="13.5" customHeight="1" x14ac:dyDescent="0.3">
      <c r="A89" s="87" t="s">
        <v>72</v>
      </c>
      <c r="B89" s="19"/>
      <c r="C89" s="20">
        <v>688000</v>
      </c>
      <c r="D89" s="26">
        <v>19500</v>
      </c>
      <c r="E89" s="26">
        <v>0</v>
      </c>
      <c r="F89" s="27">
        <v>19500</v>
      </c>
      <c r="G89" s="27"/>
      <c r="H89" s="28"/>
      <c r="I89" s="28"/>
      <c r="J89" s="27"/>
      <c r="K89" s="27"/>
      <c r="L89" s="28"/>
      <c r="M89" s="28"/>
      <c r="N89" s="27"/>
      <c r="O89" s="27"/>
    </row>
    <row r="90" spans="1:15" s="93" customFormat="1" ht="24" customHeight="1" x14ac:dyDescent="0.3">
      <c r="A90" s="4" t="s">
        <v>73</v>
      </c>
      <c r="B90" s="88"/>
      <c r="C90" s="89"/>
      <c r="D90" s="90">
        <f>+D79+D81+D82+D83+D87+D89</f>
        <v>41200</v>
      </c>
      <c r="E90" s="90">
        <f>+E79+E81+E82+E83+E87+E89</f>
        <v>55815.509999999995</v>
      </c>
      <c r="F90" s="91">
        <f>+F79+F81+F82+F83+F87+F89</f>
        <v>103800</v>
      </c>
      <c r="G90" s="91">
        <f>+G79+G81+G82+G83+G87+G89</f>
        <v>26169.800000000003</v>
      </c>
      <c r="H90" s="92">
        <f>+H79+H81+H82+H83+H87+H89</f>
        <v>71500</v>
      </c>
      <c r="I90" s="92">
        <f t="shared" ref="I90:O90" si="13">+I79+I81+I82+I83+I87+I88+I89</f>
        <v>56581.849999999991</v>
      </c>
      <c r="J90" s="91">
        <f t="shared" si="13"/>
        <v>10500</v>
      </c>
      <c r="K90" s="91">
        <f t="shared" si="13"/>
        <v>24617.77</v>
      </c>
      <c r="L90" s="92">
        <f t="shared" si="13"/>
        <v>53100</v>
      </c>
      <c r="M90" s="92">
        <f t="shared" si="13"/>
        <v>0</v>
      </c>
      <c r="N90" s="91">
        <f t="shared" si="13"/>
        <v>57250</v>
      </c>
      <c r="O90" s="91">
        <f t="shared" si="13"/>
        <v>0</v>
      </c>
    </row>
    <row r="91" spans="1:15" ht="13.5" customHeight="1" x14ac:dyDescent="0.3">
      <c r="A91" s="18"/>
      <c r="B91" s="19"/>
      <c r="C91" s="20"/>
      <c r="D91" s="21"/>
      <c r="E91" s="21"/>
      <c r="F91" s="22"/>
      <c r="G91" s="22"/>
      <c r="H91" s="23"/>
      <c r="I91" s="23"/>
      <c r="J91" s="22"/>
      <c r="K91" s="22"/>
      <c r="L91" s="23"/>
      <c r="M91" s="23"/>
      <c r="N91" s="22"/>
      <c r="O91" s="22"/>
    </row>
    <row r="92" spans="1:15" s="43" customFormat="1" ht="30.75" customHeight="1" x14ac:dyDescent="0.3">
      <c r="A92" s="94" t="s">
        <v>74</v>
      </c>
      <c r="B92" s="38"/>
      <c r="C92" s="39"/>
      <c r="D92" s="95">
        <f t="shared" ref="D92:J92" si="14">D90-D76</f>
        <v>15300</v>
      </c>
      <c r="E92" s="95">
        <f t="shared" si="14"/>
        <v>20351.119999999995</v>
      </c>
      <c r="F92" s="96">
        <f t="shared" si="14"/>
        <v>8300</v>
      </c>
      <c r="G92" s="96">
        <f t="shared" si="14"/>
        <v>622.15000000000509</v>
      </c>
      <c r="H92" s="92">
        <f t="shared" si="14"/>
        <v>965.19999999999709</v>
      </c>
      <c r="I92" s="92">
        <f t="shared" si="14"/>
        <v>19326.189999999995</v>
      </c>
      <c r="J92" s="71">
        <f t="shared" si="14"/>
        <v>-4700</v>
      </c>
      <c r="K92" s="91">
        <f>+K90-K76</f>
        <v>9651.9600000000009</v>
      </c>
      <c r="L92" s="92">
        <f>L90-L76</f>
        <v>1700</v>
      </c>
      <c r="M92" s="47"/>
      <c r="N92" s="71">
        <f>N90-N76</f>
        <v>-7382</v>
      </c>
      <c r="O92" s="91"/>
    </row>
  </sheetData>
  <pageMargins left="0.7" right="0.7" top="0.75" bottom="0.75" header="0.3" footer="0.3"/>
  <pageSetup orientation="portrait" r:id="rId1"/>
  <headerFooter>
    <oddHeader>&amp;L&amp;"-,Bold"&amp;16CIA Budget 2014 - 15&amp;R&amp;10Minutes of the FAI Ballooning Commission (CIA) 
Annual Meeting March 21 - 22, 2014   Appendix 18b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 Weber</dc:creator>
  <cp:lastModifiedBy>Alex</cp:lastModifiedBy>
  <dcterms:created xsi:type="dcterms:W3CDTF">2014-03-15T10:26:39Z</dcterms:created>
  <dcterms:modified xsi:type="dcterms:W3CDTF">2014-03-30T17:26:07Z</dcterms:modified>
</cp:coreProperties>
</file>